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7860" windowWidth="12120" windowHeight="1185"/>
  </bookViews>
  <sheets>
    <sheet name="Лист1" sheetId="1" r:id="rId1"/>
  </sheets>
  <definedNames>
    <definedName name="_xlnm.Print_Area" localSheetId="0">Лист1!$A$1:$G$67</definedName>
  </definedNames>
  <calcPr calcId="125725"/>
</workbook>
</file>

<file path=xl/calcChain.xml><?xml version="1.0" encoding="utf-8"?>
<calcChain xmlns="http://schemas.openxmlformats.org/spreadsheetml/2006/main">
  <c r="C25" i="1"/>
  <c r="D25"/>
  <c r="E25"/>
  <c r="G25" s="1"/>
  <c r="G32"/>
  <c r="F32"/>
  <c r="F11"/>
  <c r="F10"/>
  <c r="G10"/>
  <c r="E44"/>
  <c r="D44"/>
  <c r="G44" s="1"/>
  <c r="C44"/>
  <c r="F44" s="1"/>
  <c r="G46"/>
  <c r="F46"/>
  <c r="C5"/>
  <c r="D5"/>
  <c r="D4" s="1"/>
  <c r="D33" s="1"/>
  <c r="E5"/>
  <c r="G5" s="1"/>
  <c r="G45"/>
  <c r="F45"/>
  <c r="E35"/>
  <c r="F35" s="1"/>
  <c r="D35"/>
  <c r="D56" s="1"/>
  <c r="C35"/>
  <c r="G54"/>
  <c r="F54"/>
  <c r="G52"/>
  <c r="F52"/>
  <c r="G42"/>
  <c r="F42"/>
  <c r="F39"/>
  <c r="G39"/>
  <c r="G37"/>
  <c r="F37"/>
  <c r="G36"/>
  <c r="F36"/>
  <c r="G30"/>
  <c r="F30"/>
  <c r="D48"/>
  <c r="G50"/>
  <c r="F50"/>
  <c r="F41"/>
  <c r="C48"/>
  <c r="E48"/>
  <c r="F48" s="1"/>
  <c r="C57"/>
  <c r="D57"/>
  <c r="G43"/>
  <c r="F43"/>
  <c r="F29"/>
  <c r="G29"/>
  <c r="G55"/>
  <c r="F55"/>
  <c r="G20"/>
  <c r="F20"/>
  <c r="F49"/>
  <c r="G49"/>
  <c r="G11"/>
  <c r="F28"/>
  <c r="G28"/>
  <c r="F53"/>
  <c r="G53"/>
  <c r="F23"/>
  <c r="G23"/>
  <c r="C4"/>
  <c r="C33" s="1"/>
  <c r="F6"/>
  <c r="G6"/>
  <c r="F7"/>
  <c r="G7"/>
  <c r="F8"/>
  <c r="G8"/>
  <c r="F9"/>
  <c r="G9"/>
  <c r="F12"/>
  <c r="G12"/>
  <c r="F13"/>
  <c r="G13"/>
  <c r="F14"/>
  <c r="G14"/>
  <c r="F16"/>
  <c r="G16"/>
  <c r="F17"/>
  <c r="G17"/>
  <c r="F18"/>
  <c r="G18"/>
  <c r="F19"/>
  <c r="G19"/>
  <c r="F21"/>
  <c r="G21"/>
  <c r="F22"/>
  <c r="G22"/>
  <c r="F24"/>
  <c r="G24"/>
  <c r="F26"/>
  <c r="G26"/>
  <c r="F27"/>
  <c r="G27"/>
  <c r="F31"/>
  <c r="G31"/>
  <c r="F38"/>
  <c r="G38"/>
  <c r="F40"/>
  <c r="G40"/>
  <c r="F47"/>
  <c r="G47"/>
  <c r="F51"/>
  <c r="G51"/>
  <c r="E59"/>
  <c r="G35"/>
  <c r="E57"/>
  <c r="F57" s="1"/>
  <c r="G41"/>
  <c r="G57"/>
  <c r="F25"/>
  <c r="E56"/>
  <c r="C60" l="1"/>
  <c r="C59" s="1"/>
  <c r="D61"/>
  <c r="G56"/>
  <c r="D60"/>
  <c r="D58"/>
  <c r="E4"/>
  <c r="F5"/>
  <c r="C56"/>
  <c r="C61" s="1"/>
  <c r="E33" l="1"/>
  <c r="F4"/>
  <c r="G4"/>
  <c r="C58"/>
  <c r="D59"/>
  <c r="F56"/>
  <c r="E58" l="1"/>
  <c r="F33"/>
  <c r="G33"/>
</calcChain>
</file>

<file path=xl/sharedStrings.xml><?xml version="1.0" encoding="utf-8"?>
<sst xmlns="http://schemas.openxmlformats.org/spreadsheetml/2006/main" count="121" uniqueCount="119">
  <si>
    <t>1 05 03000 01 0000 110</t>
  </si>
  <si>
    <t>2 00 00000 00 0000 000</t>
  </si>
  <si>
    <t>Единый сельскохозяйственный налог</t>
  </si>
  <si>
    <t>Безвозмездные поступления от других бюджетов бюджетной системы РФ,кроме бюджетов гос.внебюджетных фондов</t>
  </si>
  <si>
    <t>ВСЕГО ДОХОДОВ:</t>
  </si>
  <si>
    <t>РАСХОДЫ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</si>
  <si>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</si>
  <si>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</si>
  <si>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</si>
  <si>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</si>
  <si>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</si>
  <si>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</si>
  <si>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</si>
  <si>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</si>
  <si>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</si>
  <si>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зарплата и начисление на зарплату 211,213 ст</t>
  </si>
  <si>
    <t>Зарплата и начисления на зарплату 211,213ст.ст.</t>
  </si>
  <si>
    <t>0503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</si>
  <si>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</si>
  <si>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</si>
  <si>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0203</t>
  </si>
  <si>
    <t>Исполнение бюджета Самойловского муниципального образования</t>
  </si>
  <si>
    <t>Доходы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ареды указанных земельных участков</t>
  </si>
  <si>
    <t>Доходы от сдачи в аренду имущества</t>
  </si>
  <si>
    <t>НДФЛ с доходов, полученных в виде выиг и призов в проводимых конкурсах, играх и других мероп в целях рекламы товаров, работ и услуг, %-ых доходов по вкладам  в банках, в виде материальной выгоды от экономии на %-х при получении заемных (кредитных) средств</t>
  </si>
  <si>
    <t>1 01 02010 01 0000 110</t>
  </si>
  <si>
    <t>Результат исполнения бюджета (профицит "+", дефицит "-")</t>
  </si>
  <si>
    <t>Невыясненные поступления</t>
  </si>
  <si>
    <t>1 01 02030 01 0000 110</t>
  </si>
  <si>
    <t>налог на доходы физ.лиц с доходов,полученных физ.лицами, не являющимися налоговыми резидентами РФ</t>
  </si>
  <si>
    <t>01 05 02 01 10 0000 510</t>
  </si>
  <si>
    <t>01 05 02 01 10 0000 610</t>
  </si>
  <si>
    <t xml:space="preserve">Благоустройство </t>
  </si>
  <si>
    <t>0113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</si>
  <si>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</si>
  <si>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</si>
  <si>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1 01 02020 01 0000 110</t>
  </si>
  <si>
    <t>1 03 02000 01 0000 110</t>
  </si>
  <si>
    <t>Акцизы по подакцизным товарам (продукции)производимым на территории Российской Федерации</t>
  </si>
  <si>
    <t>0409</t>
  </si>
  <si>
    <t>Дорожный фонд</t>
  </si>
  <si>
    <t>1001</t>
  </si>
  <si>
    <t>Пенсионное обеспечение</t>
  </si>
  <si>
    <t>Другие общегосударственные вопросы</t>
  </si>
  <si>
    <t>Мобилизационная и вневойсковая подготовка</t>
  </si>
  <si>
    <t>0501</t>
  </si>
  <si>
    <t>Жилищное хозяйство</t>
  </si>
  <si>
    <t>1 06 01030 13 0000 110</t>
  </si>
  <si>
    <t>налог на имущество физических лиц,взимаемый по ставке ,применяемой к объекту налогообложения расположенному в границах городских поселений</t>
  </si>
  <si>
    <t>1 06 06000 13 0000 110</t>
  </si>
  <si>
    <t>Земельный налог</t>
  </si>
  <si>
    <t>1 11 05013 13 0000 120</t>
  </si>
  <si>
    <t>1 11 05035 13 0000 120</t>
  </si>
  <si>
    <t>1 11 09045 13 0000 120</t>
  </si>
  <si>
    <t>Прочие поступления от использования имущества,находящегося в собственности городского поселения(за исключением имущества муниц.автономных учреждений,а также имужества муниц.унитарных предп.,в том числе казенных)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</si>
  <si>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</si>
  <si>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</si>
  <si>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1 17 01050 13 0000 180</t>
  </si>
  <si>
    <t>1101</t>
  </si>
  <si>
    <t>Физическая культура и спорт</t>
  </si>
  <si>
    <t>1 13 02995 13 0000 130</t>
  </si>
  <si>
    <t>Прочие доходы от компенсации затрат бюджетов городских поселений</t>
  </si>
  <si>
    <t>1 08 04020 01 0000 110</t>
  </si>
  <si>
    <t>Госпошлина за совершение нотариальных действий(за исключением действий,совершаемых консульскими учреждениями РФ)</t>
  </si>
  <si>
    <t xml:space="preserve">                                                                                                   </t>
  </si>
  <si>
    <t>ПРИЛОЖЕНИЕ №1</t>
  </si>
  <si>
    <t>2 02 35118 13 0000 150</t>
  </si>
  <si>
    <t>0309</t>
  </si>
  <si>
    <t>Защита населения и территории от последствий чрезвычайнных ситуаций природного и техногенного характера,гражданская оборона</t>
  </si>
  <si>
    <t>0100</t>
  </si>
  <si>
    <t>Общегосударственные вопросы</t>
  </si>
  <si>
    <t>0500</t>
  </si>
  <si>
    <t>Жилищно- коммунальное хозяйство</t>
  </si>
  <si>
    <t>2 02 25555 13 0000 150</t>
  </si>
  <si>
    <t>сусидии бюджетам городских поселений на поддержку муниципальных программ формирования современной городской среды</t>
  </si>
  <si>
    <t>Коммунальное хозяйство</t>
  </si>
  <si>
    <t>0502</t>
  </si>
  <si>
    <t>1 11 07015 13 0000 120</t>
  </si>
  <si>
    <t>доходы от перечисления части прибыли</t>
  </si>
  <si>
    <t>Дотации бюджетам сельских поселений на выравнивание бюджетной обеспеченности из бюджетов муниципальных районов за счет средств из областного бюджета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</si>
  <si>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</si>
  <si>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1 01 02080 01 0000 110</t>
  </si>
  <si>
    <t>невыясненные поступления</t>
  </si>
  <si>
    <t>2 02 16001 13 0001 150</t>
  </si>
  <si>
    <t>Уточненный план БА за 2023 год</t>
  </si>
  <si>
    <t>Уточненный план ЛБО на   2023г.</t>
  </si>
  <si>
    <t>2 19 60010 13 0000 150</t>
  </si>
  <si>
    <t>возврат остатков субсидий, субвенций и иных межбюджетных трансфертов, имеющих целевые назначения прошлых лет из бюджетов городских поселений</t>
  </si>
  <si>
    <t>Субвенции бюджетам городских поселений на осуществление первичного воинского учета органами местного самоуправления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</si>
  <si>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</si>
  <si>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</si>
  <si>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</si>
  <si>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</si>
  <si>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0200</t>
  </si>
  <si>
    <t>Национальная оборона</t>
  </si>
  <si>
    <t>0400</t>
  </si>
  <si>
    <t>Национальная экономика</t>
  </si>
  <si>
    <t>1000</t>
  </si>
  <si>
    <t>Социальная политика</t>
  </si>
  <si>
    <t>1100</t>
  </si>
  <si>
    <t xml:space="preserve">Физическая культура </t>
  </si>
  <si>
    <t>Национальная безопасность и правоохранительная деятельность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</si>
  <si>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</si>
  <si>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</si>
  <si>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0408</t>
  </si>
  <si>
    <t>Транспорт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</si>
  <si>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</si>
  <si>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</si>
  <si>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Межбюджетные трансферты, передаваемые бюджетам городских поселений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</si>
  <si>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2 02 49999 13 0026 150</t>
  </si>
  <si>
    <t>0412</t>
  </si>
  <si>
    <t>Другие вопросы в области национальной экономики</t>
  </si>
  <si>
    <t>2 02 49999 13 0032 150</t>
  </si>
  <si>
    <t>межбюджетные трансферты передаваемые бюджетам городских поселений области на реализацию мероприятий по благоустройству</t>
  </si>
  <si>
    <t>1 16 10061 13 0000 140</t>
  </si>
  <si>
    <t>на 01.10.2023 г.</t>
  </si>
  <si>
    <t>% исполнения на 01.10.2023 г.</t>
  </si>
  <si>
    <t>Исполнено на 01.10.2023 г.</t>
  </si>
  <si>
    <t>Начальник финансового управления                        О.А.Щербакова</t>
  </si>
</sst>
</file>

<file path=xl/styles.xml><?xml version="1.0" encoding="utf-8"?>
<styleSheet xmlns="http://schemas.openxmlformats.org/spreadsheetml/2006/main">
  <numFmts count="3">
    <numFmt numFmtId="178" formatCode="0.0"/>
    <numFmt numFmtId="185" formatCode="#,##0.00_ ;\-#,##0.00\ "/>
    <numFmt numFmtId="190" formatCode="000"/>
  </numFmts>
  <fonts count="32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b/>
      <sz val="11"/>
      <name val="Arial Cyr"/>
      <family val="2"/>
      <charset val="204"/>
    </font>
    <font>
      <sz val="10"/>
      <name val="Arial Cyr"/>
      <charset val="204"/>
    </font>
    <font>
      <sz val="9"/>
      <name val="Courier New Cyr"/>
      <charset val="204"/>
    </font>
    <font>
      <b/>
      <sz val="9"/>
      <name val="Courier New Cyr"/>
      <family val="3"/>
      <charset val="204"/>
    </font>
    <font>
      <sz val="10"/>
      <name val="Courier New"/>
      <family val="3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Courier New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Courier New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name val="Courier New Cyr"/>
      <family val="3"/>
      <charset val="204"/>
    </font>
    <font>
      <sz val="9"/>
      <name val="Arial Cyr"/>
      <charset val="204"/>
    </font>
    <font>
      <sz val="10"/>
      <color rgb="FF000000"/>
      <name val="Arial"/>
      <family val="2"/>
      <charset val="204"/>
    </font>
    <font>
      <sz val="9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7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178" fontId="8" fillId="2" borderId="2" xfId="0" applyNumberFormat="1" applyFont="1" applyFill="1" applyBorder="1" applyAlignment="1">
      <alignment horizontal="center"/>
    </xf>
    <xf numFmtId="178" fontId="8" fillId="3" borderId="2" xfId="0" applyNumberFormat="1" applyFont="1" applyFill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13" fillId="0" borderId="0" xfId="0" applyFont="1"/>
    <xf numFmtId="0" fontId="1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49" fontId="14" fillId="0" borderId="2" xfId="0" applyNumberFormat="1" applyFont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178" fontId="8" fillId="4" borderId="2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49" fontId="4" fillId="4" borderId="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178" fontId="8" fillId="4" borderId="1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6" fillId="0" borderId="1" xfId="0" applyFont="1" applyBorder="1"/>
    <xf numFmtId="0" fontId="5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4" fontId="18" fillId="2" borderId="1" xfId="0" applyNumberFormat="1" applyFont="1" applyFill="1" applyBorder="1" applyAlignment="1" applyProtection="1">
      <alignment horizontal="right" vertical="center" wrapText="1"/>
    </xf>
    <xf numFmtId="4" fontId="18" fillId="6" borderId="1" xfId="0" applyNumberFormat="1" applyFont="1" applyFill="1" applyBorder="1" applyAlignment="1">
      <alignment horizontal="right"/>
    </xf>
    <xf numFmtId="4" fontId="18" fillId="0" borderId="2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8" fillId="2" borderId="1" xfId="0" applyNumberFormat="1" applyFont="1" applyFill="1" applyBorder="1" applyAlignment="1">
      <alignment horizontal="right"/>
    </xf>
    <xf numFmtId="185" fontId="19" fillId="0" borderId="3" xfId="0" applyNumberFormat="1" applyFont="1" applyBorder="1" applyAlignment="1">
      <alignment horizontal="right" shrinkToFit="1"/>
    </xf>
    <xf numFmtId="185" fontId="19" fillId="0" borderId="4" xfId="0" applyNumberFormat="1" applyFont="1" applyBorder="1" applyAlignment="1">
      <alignment horizontal="right" shrinkToFit="1"/>
    </xf>
    <xf numFmtId="185" fontId="30" fillId="0" borderId="5" xfId="0" applyNumberFormat="1" applyFont="1" applyBorder="1" applyAlignment="1">
      <alignment horizontal="right" shrinkToFit="1"/>
    </xf>
    <xf numFmtId="0" fontId="3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left" vertical="top" wrapText="1"/>
    </xf>
    <xf numFmtId="4" fontId="21" fillId="0" borderId="1" xfId="0" applyNumberFormat="1" applyFont="1" applyBorder="1" applyAlignment="1">
      <alignment horizontal="right"/>
    </xf>
    <xf numFmtId="178" fontId="22" fillId="3" borderId="2" xfId="0" applyNumberFormat="1" applyFont="1" applyFill="1" applyBorder="1" applyAlignment="1">
      <alignment horizontal="center"/>
    </xf>
    <xf numFmtId="178" fontId="22" fillId="2" borderId="2" xfId="0" applyNumberFormat="1" applyFont="1" applyFill="1" applyBorder="1" applyAlignment="1">
      <alignment horizontal="center"/>
    </xf>
    <xf numFmtId="0" fontId="22" fillId="0" borderId="0" xfId="0" applyFont="1"/>
    <xf numFmtId="0" fontId="4" fillId="0" borderId="1" xfId="0" applyFont="1" applyBorder="1" applyAlignment="1">
      <alignment wrapText="1"/>
    </xf>
    <xf numFmtId="49" fontId="20" fillId="0" borderId="2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3" fillId="0" borderId="0" xfId="0" applyFont="1"/>
    <xf numFmtId="0" fontId="24" fillId="0" borderId="2" xfId="0" applyFont="1" applyBorder="1" applyAlignment="1">
      <alignment horizontal="center" vertical="center"/>
    </xf>
    <xf numFmtId="190" fontId="27" fillId="0" borderId="6" xfId="1" applyNumberFormat="1" applyFont="1" applyFill="1" applyBorder="1" applyAlignment="1" applyProtection="1">
      <alignment wrapText="1"/>
      <protection hidden="1"/>
    </xf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wrapText="1"/>
    </xf>
    <xf numFmtId="4" fontId="31" fillId="7" borderId="1" xfId="0" applyNumberFormat="1" applyFont="1" applyFill="1" applyBorder="1" applyAlignment="1">
      <alignment vertical="center" wrapText="1"/>
    </xf>
    <xf numFmtId="0" fontId="28" fillId="0" borderId="1" xfId="0" applyFont="1" applyBorder="1" applyAlignment="1">
      <alignment wrapText="1"/>
    </xf>
    <xf numFmtId="49" fontId="28" fillId="0" borderId="1" xfId="0" applyNumberFormat="1" applyFont="1" applyBorder="1" applyAlignment="1">
      <alignment wrapText="1"/>
    </xf>
    <xf numFmtId="49" fontId="28" fillId="0" borderId="1" xfId="0" applyNumberFormat="1" applyFont="1" applyBorder="1" applyAlignment="1">
      <alignment vertical="top" wrapText="1"/>
    </xf>
    <xf numFmtId="4" fontId="29" fillId="7" borderId="1" xfId="0" applyNumberFormat="1" applyFont="1" applyFill="1" applyBorder="1" applyAlignment="1">
      <alignment vertical="center" wrapText="1"/>
    </xf>
    <xf numFmtId="0" fontId="28" fillId="4" borderId="1" xfId="0" applyFont="1" applyFill="1" applyBorder="1" applyAlignment="1">
      <alignment wrapText="1"/>
    </xf>
    <xf numFmtId="0" fontId="27" fillId="0" borderId="1" xfId="0" applyFont="1" applyBorder="1" applyAlignment="1">
      <alignment wrapText="1"/>
    </xf>
    <xf numFmtId="49" fontId="12" fillId="0" borderId="0" xfId="0" applyNumberFormat="1" applyFont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/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1651" name="Line 1"/>
        <xdr:cNvSpPr>
          <a:spLocks noChangeShapeType="1"/>
        </xdr:cNvSpPr>
      </xdr:nvSpPr>
      <xdr:spPr bwMode="auto">
        <a:xfrm>
          <a:off x="0" y="6772275"/>
          <a:ext cx="1015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80" zoomScaleNormal="100" zoomScaleSheetLayoutView="80" workbookViewId="0">
      <selection activeCell="E64" sqref="E64"/>
    </sheetView>
  </sheetViews>
  <sheetFormatPr defaultRowHeight="15"/>
  <cols>
    <col min="1" max="1" width="28.140625" style="16" customWidth="1"/>
    <col min="2" max="2" width="49.5703125" customWidth="1"/>
    <col min="3" max="3" width="18" style="9" customWidth="1"/>
    <col min="4" max="4" width="14.28515625" style="9" customWidth="1"/>
    <col min="5" max="5" width="15.42578125" style="9" customWidth="1"/>
    <col min="6" max="6" width="13.85546875" customWidth="1"/>
    <col min="7" max="7" width="13" customWidth="1"/>
  </cols>
  <sheetData>
    <row r="1" spans="1:7" s="11" customFormat="1" ht="11.25" customHeight="1">
      <c r="A1" s="12"/>
      <c r="B1" s="67" t="s">
        <v>21</v>
      </c>
      <c r="C1" s="67"/>
      <c r="D1" s="67"/>
      <c r="E1" s="67"/>
      <c r="F1" s="70" t="s">
        <v>65</v>
      </c>
      <c r="G1" s="70"/>
    </row>
    <row r="2" spans="1:7" s="11" customFormat="1" ht="13.15" customHeight="1">
      <c r="A2" s="12"/>
      <c r="B2" s="68" t="s">
        <v>115</v>
      </c>
      <c r="C2" s="69"/>
      <c r="D2" s="69"/>
      <c r="E2" s="69"/>
    </row>
    <row r="3" spans="1:7" s="11" customFormat="1" ht="57" customHeight="1">
      <c r="A3" s="13" t="s">
        <v>8</v>
      </c>
      <c r="B3" s="1" t="s">
        <v>9</v>
      </c>
      <c r="C3" s="34" t="s">
        <v>84</v>
      </c>
      <c r="D3" s="35" t="s">
        <v>85</v>
      </c>
      <c r="E3" s="1" t="s">
        <v>117</v>
      </c>
      <c r="F3" s="45" t="s">
        <v>10</v>
      </c>
      <c r="G3" s="45" t="s">
        <v>116</v>
      </c>
    </row>
    <row r="4" spans="1:7" s="11" customFormat="1" ht="18.75" customHeight="1">
      <c r="A4" s="21" t="s">
        <v>11</v>
      </c>
      <c r="B4" s="22" t="s">
        <v>13</v>
      </c>
      <c r="C4" s="37">
        <f>C12+C13+C14+C16+C17+C9+C21+C22+C19+C24+C5+C18+C11+C20+C23+C15</f>
        <v>37553100</v>
      </c>
      <c r="D4" s="37">
        <f>D12+D13+D14+D16+D17+D9+D21+D22+D19+D24+D5+D18+D11+D20+D23+D15</f>
        <v>35581853.019999996</v>
      </c>
      <c r="E4" s="37">
        <f>E12+E13+E14+E16+E17+E21+E22+E19+E24+E5+E18+E11+E20+E23+E15</f>
        <v>24114708.130000003</v>
      </c>
      <c r="F4" s="8">
        <f>(E4*100)/C4</f>
        <v>64.214959963358567</v>
      </c>
      <c r="G4" s="7">
        <f>(E4*100)/D4</f>
        <v>67.772490984225897</v>
      </c>
    </row>
    <row r="5" spans="1:7" s="17" customFormat="1">
      <c r="A5" s="6" t="s">
        <v>12</v>
      </c>
      <c r="B5" s="32" t="s">
        <v>14</v>
      </c>
      <c r="C5" s="38">
        <f>C6+C7+C9+C8+C10</f>
        <v>10100000</v>
      </c>
      <c r="D5" s="38">
        <f>D6+D7+D9+D8+D10</f>
        <v>10100000</v>
      </c>
      <c r="E5" s="38">
        <f>E6+E7+E9+E8+E10</f>
        <v>5122919.79</v>
      </c>
      <c r="F5" s="8">
        <f t="shared" ref="F5:F57" si="0">(E5*100)/C5</f>
        <v>50.721978118811883</v>
      </c>
      <c r="G5" s="7">
        <f>(E5*100)/D5</f>
        <v>50.721978118811883</v>
      </c>
    </row>
    <row r="6" spans="1:7" s="17" customFormat="1" ht="84.75">
      <c r="A6" s="2" t="s">
        <v>25</v>
      </c>
      <c r="B6" s="20" t="s">
        <v>34</v>
      </c>
      <c r="C6" s="39">
        <v>10100000</v>
      </c>
      <c r="D6" s="39">
        <v>10100000</v>
      </c>
      <c r="E6" s="39">
        <v>4863122.24</v>
      </c>
      <c r="F6" s="8">
        <f t="shared" si="0"/>
        <v>48.149725148514854</v>
      </c>
      <c r="G6" s="7">
        <f t="shared" ref="G6:G57" si="1">(E6*100)/D6</f>
        <v>48.149725148514854</v>
      </c>
    </row>
    <row r="7" spans="1:7" s="17" customFormat="1" ht="72.75">
      <c r="A7" s="2" t="s">
        <v>36</v>
      </c>
      <c r="B7" s="20" t="s">
        <v>35</v>
      </c>
      <c r="C7" s="39"/>
      <c r="D7" s="39"/>
      <c r="E7" s="39">
        <v>49223.92</v>
      </c>
      <c r="F7" s="8" t="e">
        <f t="shared" si="0"/>
        <v>#DIV/0!</v>
      </c>
      <c r="G7" s="7" t="e">
        <f t="shared" si="1"/>
        <v>#DIV/0!</v>
      </c>
    </row>
    <row r="8" spans="1:7" s="17" customFormat="1" ht="36.75">
      <c r="A8" s="2" t="s">
        <v>28</v>
      </c>
      <c r="B8" s="20" t="s">
        <v>29</v>
      </c>
      <c r="C8" s="39"/>
      <c r="D8" s="39"/>
      <c r="E8" s="39">
        <v>203084.29</v>
      </c>
      <c r="F8" s="8" t="e">
        <f t="shared" si="0"/>
        <v>#DIV/0!</v>
      </c>
      <c r="G8" s="7" t="e">
        <f t="shared" si="1"/>
        <v>#DIV/0!</v>
      </c>
    </row>
    <row r="9" spans="1:7" s="17" customFormat="1" ht="72.75">
      <c r="A9" s="31" t="s">
        <v>81</v>
      </c>
      <c r="B9" s="20" t="s">
        <v>24</v>
      </c>
      <c r="C9" s="39"/>
      <c r="D9" s="39"/>
      <c r="E9" s="39">
        <v>5973.75</v>
      </c>
      <c r="F9" s="8" t="e">
        <f>(E9*100)/C9</f>
        <v>#DIV/0!</v>
      </c>
      <c r="G9" s="7" t="e">
        <f t="shared" si="1"/>
        <v>#DIV/0!</v>
      </c>
    </row>
    <row r="10" spans="1:7" s="17" customFormat="1" ht="48">
      <c r="A10" s="56" t="s">
        <v>106</v>
      </c>
      <c r="B10" s="60" t="s">
        <v>107</v>
      </c>
      <c r="C10" s="39"/>
      <c r="D10" s="39"/>
      <c r="E10" s="39">
        <v>1515.59</v>
      </c>
      <c r="F10" s="8" t="e">
        <f>(E10*100)/C10</f>
        <v>#DIV/0!</v>
      </c>
      <c r="G10" s="7" t="e">
        <f t="shared" si="1"/>
        <v>#DIV/0!</v>
      </c>
    </row>
    <row r="11" spans="1:7" s="17" customFormat="1" ht="36.75">
      <c r="A11" s="31" t="s">
        <v>37</v>
      </c>
      <c r="B11" s="20" t="s">
        <v>38</v>
      </c>
      <c r="C11" s="39">
        <v>8272600</v>
      </c>
      <c r="D11" s="39">
        <v>8272600</v>
      </c>
      <c r="E11" s="39">
        <v>6319408.0700000003</v>
      </c>
      <c r="F11" s="8">
        <f t="shared" si="0"/>
        <v>76.389624422793318</v>
      </c>
      <c r="G11" s="7">
        <f t="shared" si="1"/>
        <v>76.389624422793318</v>
      </c>
    </row>
    <row r="12" spans="1:7" s="17" customFormat="1">
      <c r="A12" s="2" t="s">
        <v>0</v>
      </c>
      <c r="B12" s="61" t="s">
        <v>2</v>
      </c>
      <c r="C12" s="40">
        <v>13378500</v>
      </c>
      <c r="D12" s="40">
        <v>13378500</v>
      </c>
      <c r="E12" s="40">
        <v>11092151.210000001</v>
      </c>
      <c r="F12" s="8">
        <f t="shared" si="0"/>
        <v>82.910275516687221</v>
      </c>
      <c r="G12" s="7">
        <f t="shared" si="1"/>
        <v>82.910275516687221</v>
      </c>
    </row>
    <row r="13" spans="1:7" s="17" customFormat="1" ht="36.75">
      <c r="A13" s="2" t="s">
        <v>47</v>
      </c>
      <c r="B13" s="62" t="s">
        <v>48</v>
      </c>
      <c r="C13" s="40">
        <v>768000</v>
      </c>
      <c r="D13" s="40">
        <v>576000</v>
      </c>
      <c r="E13" s="40">
        <v>75753.19</v>
      </c>
      <c r="F13" s="8">
        <f t="shared" si="0"/>
        <v>9.8636966145833327</v>
      </c>
      <c r="G13" s="7">
        <f t="shared" si="1"/>
        <v>13.151595486111111</v>
      </c>
    </row>
    <row r="14" spans="1:7" s="17" customFormat="1">
      <c r="A14" s="2" t="s">
        <v>49</v>
      </c>
      <c r="B14" s="62" t="s">
        <v>50</v>
      </c>
      <c r="C14" s="40">
        <v>4830000</v>
      </c>
      <c r="D14" s="40">
        <v>3100753.02</v>
      </c>
      <c r="E14" s="40">
        <v>1295829.74</v>
      </c>
      <c r="F14" s="8">
        <f t="shared" si="0"/>
        <v>26.82877308488613</v>
      </c>
      <c r="G14" s="7">
        <f t="shared" si="1"/>
        <v>41.790807963157285</v>
      </c>
    </row>
    <row r="15" spans="1:7" s="17" customFormat="1" ht="45" customHeight="1">
      <c r="A15" s="2" t="s">
        <v>62</v>
      </c>
      <c r="B15" s="63" t="s">
        <v>63</v>
      </c>
      <c r="C15" s="40"/>
      <c r="D15" s="40"/>
      <c r="E15" s="40"/>
      <c r="F15" s="8"/>
      <c r="G15" s="7"/>
    </row>
    <row r="16" spans="1:7" s="17" customFormat="1" ht="81" customHeight="1">
      <c r="A16" s="2" t="s">
        <v>51</v>
      </c>
      <c r="B16" s="62" t="s">
        <v>22</v>
      </c>
      <c r="C16" s="40">
        <v>200000</v>
      </c>
      <c r="D16" s="40">
        <v>150000</v>
      </c>
      <c r="E16" s="40">
        <v>120730.87</v>
      </c>
      <c r="F16" s="8">
        <f t="shared" si="0"/>
        <v>60.365434999999998</v>
      </c>
      <c r="G16" s="7">
        <f t="shared" si="1"/>
        <v>80.487246666666664</v>
      </c>
    </row>
    <row r="17" spans="1:7" s="17" customFormat="1">
      <c r="A17" s="2" t="s">
        <v>52</v>
      </c>
      <c r="B17" s="62" t="s">
        <v>23</v>
      </c>
      <c r="C17" s="40"/>
      <c r="D17" s="40"/>
      <c r="E17" s="40"/>
      <c r="F17" s="8" t="e">
        <f t="shared" si="0"/>
        <v>#DIV/0!</v>
      </c>
      <c r="G17" s="7" t="e">
        <f t="shared" si="1"/>
        <v>#DIV/0!</v>
      </c>
    </row>
    <row r="18" spans="1:7" s="17" customFormat="1" ht="24.75">
      <c r="A18" s="2" t="s">
        <v>60</v>
      </c>
      <c r="B18" s="62" t="s">
        <v>61</v>
      </c>
      <c r="C18" s="40"/>
      <c r="D18" s="40"/>
      <c r="E18" s="40"/>
      <c r="F18" s="8" t="e">
        <f t="shared" si="0"/>
        <v>#DIV/0!</v>
      </c>
      <c r="G18" s="7" t="e">
        <f t="shared" si="1"/>
        <v>#DIV/0!</v>
      </c>
    </row>
    <row r="19" spans="1:7" s="17" customFormat="1" ht="60.75">
      <c r="A19" s="2" t="s">
        <v>53</v>
      </c>
      <c r="B19" s="62" t="s">
        <v>54</v>
      </c>
      <c r="C19" s="40">
        <v>4000</v>
      </c>
      <c r="D19" s="40">
        <v>4000</v>
      </c>
      <c r="E19" s="40">
        <v>2000</v>
      </c>
      <c r="F19" s="8">
        <f t="shared" si="0"/>
        <v>50</v>
      </c>
      <c r="G19" s="7">
        <f t="shared" si="1"/>
        <v>50</v>
      </c>
    </row>
    <row r="20" spans="1:7" s="17" customFormat="1">
      <c r="A20" s="2" t="s">
        <v>77</v>
      </c>
      <c r="B20" s="62" t="s">
        <v>78</v>
      </c>
      <c r="C20" s="40"/>
      <c r="D20" s="40"/>
      <c r="E20" s="40"/>
      <c r="F20" s="8" t="e">
        <f t="shared" si="0"/>
        <v>#DIV/0!</v>
      </c>
      <c r="G20" s="7" t="e">
        <f t="shared" si="1"/>
        <v>#DIV/0!</v>
      </c>
    </row>
    <row r="21" spans="1:7" s="17" customFormat="1" ht="48.75">
      <c r="A21" s="2" t="s">
        <v>56</v>
      </c>
      <c r="B21" s="62" t="s">
        <v>55</v>
      </c>
      <c r="C21" s="40"/>
      <c r="D21" s="40"/>
      <c r="E21" s="40">
        <v>49790.57</v>
      </c>
      <c r="F21" s="8" t="e">
        <f t="shared" si="0"/>
        <v>#DIV/0!</v>
      </c>
      <c r="G21" s="7" t="e">
        <f t="shared" si="1"/>
        <v>#DIV/0!</v>
      </c>
    </row>
    <row r="22" spans="1:7" s="17" customFormat="1">
      <c r="A22" s="2" t="s">
        <v>57</v>
      </c>
      <c r="B22" s="62" t="s">
        <v>27</v>
      </c>
      <c r="C22" s="40"/>
      <c r="D22" s="40"/>
      <c r="E22" s="40"/>
      <c r="F22" s="8" t="e">
        <f t="shared" si="0"/>
        <v>#DIV/0!</v>
      </c>
      <c r="G22" s="7" t="e">
        <f t="shared" si="1"/>
        <v>#DIV/0!</v>
      </c>
    </row>
    <row r="23" spans="1:7" s="17" customFormat="1" ht="72">
      <c r="A23" s="2" t="s">
        <v>114</v>
      </c>
      <c r="B23" s="64" t="s">
        <v>80</v>
      </c>
      <c r="C23" s="40"/>
      <c r="D23" s="40"/>
      <c r="E23" s="40">
        <v>36124.69</v>
      </c>
      <c r="F23" s="8" t="e">
        <f t="shared" si="0"/>
        <v>#DIV/0!</v>
      </c>
      <c r="G23" s="7" t="e">
        <f t="shared" si="1"/>
        <v>#DIV/0!</v>
      </c>
    </row>
    <row r="24" spans="1:7" s="17" customFormat="1" ht="17.45" customHeight="1">
      <c r="A24" s="2" t="s">
        <v>57</v>
      </c>
      <c r="B24" s="63" t="s">
        <v>82</v>
      </c>
      <c r="C24" s="40"/>
      <c r="D24" s="40"/>
      <c r="E24" s="40"/>
      <c r="F24" s="8" t="e">
        <f t="shared" si="0"/>
        <v>#DIV/0!</v>
      </c>
      <c r="G24" s="7" t="e">
        <f t="shared" si="1"/>
        <v>#DIV/0!</v>
      </c>
    </row>
    <row r="25" spans="1:7" s="17" customFormat="1" ht="36.75">
      <c r="A25" s="23" t="s">
        <v>1</v>
      </c>
      <c r="B25" s="65" t="s">
        <v>3</v>
      </c>
      <c r="C25" s="41">
        <f>C26+C27+C31+C28+C29+C30+C32</f>
        <v>17877654</v>
      </c>
      <c r="D25" s="41">
        <f>D26+D27+D31+D28+D29+D30+D32</f>
        <v>17635254</v>
      </c>
      <c r="E25" s="41">
        <f>E26+E27+E31+E28+E29+E30+E32</f>
        <v>10587323.84</v>
      </c>
      <c r="F25" s="8">
        <f t="shared" si="0"/>
        <v>59.220990852602917</v>
      </c>
      <c r="G25" s="7">
        <f t="shared" si="1"/>
        <v>60.034994902823627</v>
      </c>
    </row>
    <row r="26" spans="1:7" s="17" customFormat="1" ht="38.25" customHeight="1">
      <c r="A26" s="2" t="s">
        <v>83</v>
      </c>
      <c r="B26" s="61" t="s">
        <v>79</v>
      </c>
      <c r="C26" s="40">
        <v>402400</v>
      </c>
      <c r="D26" s="40">
        <v>302050</v>
      </c>
      <c r="E26" s="40">
        <v>302175</v>
      </c>
      <c r="F26" s="8">
        <f t="shared" si="0"/>
        <v>75.09319085487077</v>
      </c>
      <c r="G26" s="7">
        <f t="shared" si="1"/>
        <v>100.04138387684158</v>
      </c>
    </row>
    <row r="27" spans="1:7" s="17" customFormat="1" ht="44.45" customHeight="1">
      <c r="A27" s="2" t="s">
        <v>66</v>
      </c>
      <c r="B27" s="61" t="s">
        <v>88</v>
      </c>
      <c r="C27" s="40">
        <v>576600</v>
      </c>
      <c r="D27" s="40">
        <v>434550</v>
      </c>
      <c r="E27" s="40">
        <v>386494.84</v>
      </c>
      <c r="F27" s="8">
        <f t="shared" si="0"/>
        <v>67.029975719736385</v>
      </c>
      <c r="G27" s="7">
        <f t="shared" si="1"/>
        <v>88.941396847313314</v>
      </c>
    </row>
    <row r="28" spans="1:7" s="17" customFormat="1" ht="51.75" customHeight="1">
      <c r="A28" s="2" t="s">
        <v>86</v>
      </c>
      <c r="B28" s="61" t="s">
        <v>87</v>
      </c>
      <c r="C28" s="40">
        <v>-101346</v>
      </c>
      <c r="D28" s="40">
        <v>-101346</v>
      </c>
      <c r="E28" s="40">
        <v>-101346</v>
      </c>
      <c r="F28" s="8">
        <f t="shared" si="0"/>
        <v>100</v>
      </c>
      <c r="G28" s="7">
        <f t="shared" si="1"/>
        <v>100</v>
      </c>
    </row>
    <row r="29" spans="1:7" s="17" customFormat="1" ht="41.45" customHeight="1">
      <c r="A29" s="2" t="s">
        <v>73</v>
      </c>
      <c r="B29" s="61" t="s">
        <v>74</v>
      </c>
      <c r="C29" s="40">
        <v>10000000</v>
      </c>
      <c r="D29" s="40">
        <v>10000000</v>
      </c>
      <c r="E29" s="40">
        <v>10000000</v>
      </c>
      <c r="F29" s="8">
        <f t="shared" si="0"/>
        <v>100</v>
      </c>
      <c r="G29" s="7">
        <f t="shared" si="1"/>
        <v>100</v>
      </c>
    </row>
    <row r="30" spans="1:7" s="17" customFormat="1" ht="39" customHeight="1">
      <c r="A30" s="2" t="s">
        <v>102</v>
      </c>
      <c r="B30" s="61" t="s">
        <v>103</v>
      </c>
      <c r="C30" s="40">
        <v>1000000</v>
      </c>
      <c r="D30" s="40">
        <v>1000000</v>
      </c>
      <c r="E30" s="40"/>
      <c r="F30" s="8">
        <f t="shared" si="0"/>
        <v>0</v>
      </c>
      <c r="G30" s="7">
        <f t="shared" si="1"/>
        <v>0</v>
      </c>
    </row>
    <row r="31" spans="1:7" s="17" customFormat="1" ht="57" customHeight="1">
      <c r="A31" s="58" t="s">
        <v>109</v>
      </c>
      <c r="B31" s="66" t="s">
        <v>108</v>
      </c>
      <c r="C31" s="40">
        <v>1000000</v>
      </c>
      <c r="D31" s="40">
        <v>1000000</v>
      </c>
      <c r="E31" s="40"/>
      <c r="F31" s="8">
        <f t="shared" si="0"/>
        <v>0</v>
      </c>
      <c r="G31" s="7">
        <f t="shared" si="1"/>
        <v>0</v>
      </c>
    </row>
    <row r="32" spans="1:7" s="17" customFormat="1" ht="43.5" customHeight="1">
      <c r="A32" s="58" t="s">
        <v>112</v>
      </c>
      <c r="B32" s="59" t="s">
        <v>113</v>
      </c>
      <c r="C32" s="40">
        <v>5000000</v>
      </c>
      <c r="D32" s="40">
        <v>5000000</v>
      </c>
      <c r="E32" s="40"/>
      <c r="F32" s="8">
        <f t="shared" si="0"/>
        <v>0</v>
      </c>
      <c r="G32" s="7">
        <f t="shared" si="1"/>
        <v>0</v>
      </c>
    </row>
    <row r="33" spans="1:7" s="17" customFormat="1">
      <c r="A33" s="14"/>
      <c r="B33" s="29" t="s">
        <v>4</v>
      </c>
      <c r="C33" s="41">
        <f>C4+C25</f>
        <v>55430754</v>
      </c>
      <c r="D33" s="41">
        <f>D4+D25</f>
        <v>53217107.019999996</v>
      </c>
      <c r="E33" s="41">
        <f>E4+E25</f>
        <v>34702031.969999999</v>
      </c>
      <c r="F33" s="8">
        <f t="shared" si="0"/>
        <v>62.604293584027381</v>
      </c>
      <c r="G33" s="7">
        <f t="shared" si="1"/>
        <v>65.208414950024093</v>
      </c>
    </row>
    <row r="34" spans="1:7" s="11" customFormat="1" ht="15.75">
      <c r="A34" s="18"/>
      <c r="B34" s="19" t="s">
        <v>5</v>
      </c>
      <c r="C34" s="40"/>
      <c r="D34" s="40"/>
      <c r="E34" s="40"/>
      <c r="F34" s="8"/>
      <c r="G34" s="25"/>
    </row>
    <row r="35" spans="1:7" s="50" customFormat="1">
      <c r="A35" s="4" t="s">
        <v>69</v>
      </c>
      <c r="B35" s="46" t="s">
        <v>70</v>
      </c>
      <c r="C35" s="47">
        <f>SUM(C36+C37+C38)</f>
        <v>3355057.6</v>
      </c>
      <c r="D35" s="47">
        <f>SUM(D36+D37+D38)</f>
        <v>3355057.6</v>
      </c>
      <c r="E35" s="47">
        <f>SUM(E36+E37+E38)</f>
        <v>2750422.6</v>
      </c>
      <c r="F35" s="48">
        <f>(E35*100)/C35</f>
        <v>81.978401801507076</v>
      </c>
      <c r="G35" s="49">
        <f>(E35*100)/D35</f>
        <v>81.978401801507076</v>
      </c>
    </row>
    <row r="36" spans="1:7" s="17" customFormat="1" ht="53.45" customHeight="1">
      <c r="A36" s="4" t="s">
        <v>89</v>
      </c>
      <c r="B36" s="3" t="s">
        <v>90</v>
      </c>
      <c r="C36" s="40">
        <v>1428886</v>
      </c>
      <c r="D36" s="40">
        <v>1428886</v>
      </c>
      <c r="E36" s="40">
        <v>1407999</v>
      </c>
      <c r="F36" s="8">
        <f>(E36*100)/C36</f>
        <v>98.538231881339726</v>
      </c>
      <c r="G36" s="7">
        <f>(E36*100)/D36</f>
        <v>98.538231881339726</v>
      </c>
    </row>
    <row r="37" spans="1:7" s="17" customFormat="1" ht="27">
      <c r="A37" s="4" t="s">
        <v>91</v>
      </c>
      <c r="B37" s="3" t="s">
        <v>92</v>
      </c>
      <c r="C37" s="40">
        <v>1093100</v>
      </c>
      <c r="D37" s="40">
        <v>1093100</v>
      </c>
      <c r="E37" s="40">
        <v>1093083</v>
      </c>
      <c r="F37" s="8">
        <f>(E37*100)/C37</f>
        <v>99.998444790046662</v>
      </c>
      <c r="G37" s="7">
        <f>(E37*100)/D37</f>
        <v>99.998444790046662</v>
      </c>
    </row>
    <row r="38" spans="1:7" s="17" customFormat="1">
      <c r="A38" s="4" t="s">
        <v>33</v>
      </c>
      <c r="B38" s="3" t="s">
        <v>43</v>
      </c>
      <c r="C38" s="40">
        <v>833071.6</v>
      </c>
      <c r="D38" s="40">
        <v>833071.6</v>
      </c>
      <c r="E38" s="40">
        <v>249340.6</v>
      </c>
      <c r="F38" s="8">
        <f t="shared" si="0"/>
        <v>29.930272499986796</v>
      </c>
      <c r="G38" s="7">
        <f t="shared" si="1"/>
        <v>29.930272499986796</v>
      </c>
    </row>
    <row r="39" spans="1:7" s="17" customFormat="1">
      <c r="A39" s="52" t="s">
        <v>93</v>
      </c>
      <c r="B39" s="53" t="s">
        <v>94</v>
      </c>
      <c r="C39" s="47">
        <v>576600</v>
      </c>
      <c r="D39" s="47">
        <v>576600</v>
      </c>
      <c r="E39" s="47">
        <v>386494.84</v>
      </c>
      <c r="F39" s="48">
        <f>(E39*100)/C39</f>
        <v>67.029975719736385</v>
      </c>
      <c r="G39" s="49">
        <f>(E39*100)/D39</f>
        <v>67.029975719736385</v>
      </c>
    </row>
    <row r="40" spans="1:7" s="17" customFormat="1">
      <c r="A40" s="4" t="s">
        <v>20</v>
      </c>
      <c r="B40" s="3" t="s">
        <v>44</v>
      </c>
      <c r="C40" s="40">
        <v>576600</v>
      </c>
      <c r="D40" s="40">
        <v>576600</v>
      </c>
      <c r="E40" s="40">
        <v>386494.84</v>
      </c>
      <c r="F40" s="8">
        <f t="shared" si="0"/>
        <v>67.029975719736385</v>
      </c>
      <c r="G40" s="7">
        <f t="shared" si="1"/>
        <v>67.029975719736385</v>
      </c>
    </row>
    <row r="41" spans="1:7" s="17" customFormat="1" ht="19.149999999999999" customHeight="1">
      <c r="A41" s="4" t="s">
        <v>64</v>
      </c>
      <c r="B41" s="3" t="s">
        <v>15</v>
      </c>
      <c r="C41" s="40">
        <v>576600</v>
      </c>
      <c r="D41" s="40">
        <v>576600</v>
      </c>
      <c r="E41" s="40">
        <v>386494.84</v>
      </c>
      <c r="F41" s="8">
        <f t="shared" si="0"/>
        <v>67.029975719736385</v>
      </c>
      <c r="G41" s="7">
        <f t="shared" si="1"/>
        <v>67.029975719736385</v>
      </c>
    </row>
    <row r="42" spans="1:7" s="55" customFormat="1" ht="29.45" customHeight="1">
      <c r="A42" s="4" t="s">
        <v>67</v>
      </c>
      <c r="B42" s="54" t="s">
        <v>101</v>
      </c>
      <c r="C42" s="47">
        <v>696015</v>
      </c>
      <c r="D42" s="47">
        <v>696015</v>
      </c>
      <c r="E42" s="47">
        <v>190049</v>
      </c>
      <c r="F42" s="48">
        <f>(E42*100)/C42</f>
        <v>27.30530232825442</v>
      </c>
      <c r="G42" s="49">
        <f>(E42*100)/D42</f>
        <v>27.30530232825442</v>
      </c>
    </row>
    <row r="43" spans="1:7" s="17" customFormat="1" ht="40.9" customHeight="1">
      <c r="A43" s="4" t="s">
        <v>67</v>
      </c>
      <c r="B43" s="33" t="s">
        <v>68</v>
      </c>
      <c r="C43" s="40">
        <v>696015</v>
      </c>
      <c r="D43" s="40">
        <v>696015</v>
      </c>
      <c r="E43" s="40">
        <v>190049</v>
      </c>
      <c r="F43" s="8">
        <f t="shared" si="0"/>
        <v>27.30530232825442</v>
      </c>
      <c r="G43" s="7">
        <f t="shared" si="1"/>
        <v>27.30530232825442</v>
      </c>
    </row>
    <row r="44" spans="1:7" s="55" customFormat="1" ht="18" customHeight="1">
      <c r="A44" s="4" t="s">
        <v>95</v>
      </c>
      <c r="B44" s="51" t="s">
        <v>96</v>
      </c>
      <c r="C44" s="47">
        <f>SUM(C47+C45+C46)</f>
        <v>12199842.310000001</v>
      </c>
      <c r="D44" s="47">
        <f>SUM(D47+D45+D46)</f>
        <v>12199842.310000001</v>
      </c>
      <c r="E44" s="47">
        <f>SUM(E45+E47+E46)</f>
        <v>7456429.8399999999</v>
      </c>
      <c r="F44" s="48">
        <f>(E44*100)/C44</f>
        <v>61.11906736604368</v>
      </c>
      <c r="G44" s="49">
        <f>(E44*100)/D44</f>
        <v>61.11906736604368</v>
      </c>
    </row>
    <row r="45" spans="1:7" s="17" customFormat="1" ht="18" customHeight="1">
      <c r="A45" s="4" t="s">
        <v>104</v>
      </c>
      <c r="B45" s="3" t="s">
        <v>105</v>
      </c>
      <c r="C45" s="40">
        <v>782757</v>
      </c>
      <c r="D45" s="40">
        <v>782757</v>
      </c>
      <c r="E45" s="40">
        <v>260918.99</v>
      </c>
      <c r="F45" s="8">
        <f>(E45*100)/C45</f>
        <v>33.333332055797648</v>
      </c>
      <c r="G45" s="7">
        <f>(E45*100)/D45</f>
        <v>33.333332055797648</v>
      </c>
    </row>
    <row r="46" spans="1:7" s="17" customFormat="1" ht="18" customHeight="1">
      <c r="A46" s="4" t="s">
        <v>39</v>
      </c>
      <c r="B46" s="3" t="s">
        <v>40</v>
      </c>
      <c r="C46" s="40">
        <v>9417085.3100000005</v>
      </c>
      <c r="D46" s="40">
        <v>9417085.3100000005</v>
      </c>
      <c r="E46" s="40">
        <v>6775524.2000000002</v>
      </c>
      <c r="F46" s="8">
        <f>(E46*100)/C46</f>
        <v>71.949270681503464</v>
      </c>
      <c r="G46" s="7">
        <f>(E46*100)/D46</f>
        <v>71.949270681503464</v>
      </c>
    </row>
    <row r="47" spans="1:7" s="17" customFormat="1" ht="18" customHeight="1">
      <c r="A47" s="4" t="s">
        <v>110</v>
      </c>
      <c r="B47" s="57" t="s">
        <v>111</v>
      </c>
      <c r="C47" s="40">
        <v>2000000</v>
      </c>
      <c r="D47" s="40">
        <v>2000000</v>
      </c>
      <c r="E47" s="40">
        <v>419986.65</v>
      </c>
      <c r="F47" s="8">
        <f t="shared" si="0"/>
        <v>20.999332500000001</v>
      </c>
      <c r="G47" s="7">
        <f t="shared" si="1"/>
        <v>20.999332500000001</v>
      </c>
    </row>
    <row r="48" spans="1:7" s="55" customFormat="1" ht="18" customHeight="1">
      <c r="A48" s="4" t="s">
        <v>71</v>
      </c>
      <c r="B48" s="51" t="s">
        <v>72</v>
      </c>
      <c r="C48" s="47">
        <f>C49+C51+C50</f>
        <v>43615809.079999998</v>
      </c>
      <c r="D48" s="47">
        <f>D49+D50+D51</f>
        <v>43615809.079999998</v>
      </c>
      <c r="E48" s="47">
        <f>E49+E51+E50</f>
        <v>26434758.149999999</v>
      </c>
      <c r="F48" s="48">
        <f>(E48*100)/C48</f>
        <v>60.608203097902958</v>
      </c>
      <c r="G48" s="49"/>
    </row>
    <row r="49" spans="1:7" s="17" customFormat="1" ht="19.899999999999999" customHeight="1">
      <c r="A49" s="4" t="s">
        <v>45</v>
      </c>
      <c r="B49" s="3" t="s">
        <v>46</v>
      </c>
      <c r="C49" s="40">
        <v>25000</v>
      </c>
      <c r="D49" s="40">
        <v>25000</v>
      </c>
      <c r="E49" s="42">
        <v>9877.1299999999992</v>
      </c>
      <c r="F49" s="8">
        <f t="shared" si="0"/>
        <v>39.508519999999997</v>
      </c>
      <c r="G49" s="7">
        <f t="shared" si="1"/>
        <v>39.508519999999997</v>
      </c>
    </row>
    <row r="50" spans="1:7" s="17" customFormat="1" ht="19.899999999999999" customHeight="1">
      <c r="A50" s="4" t="s">
        <v>76</v>
      </c>
      <c r="B50" s="3" t="s">
        <v>75</v>
      </c>
      <c r="C50" s="40">
        <v>0</v>
      </c>
      <c r="D50" s="40">
        <v>0</v>
      </c>
      <c r="E50" s="43">
        <v>0</v>
      </c>
      <c r="F50" s="8" t="e">
        <f>(E50*100)/C50</f>
        <v>#DIV/0!</v>
      </c>
      <c r="G50" s="7" t="e">
        <f>(E50*100)/D50</f>
        <v>#DIV/0!</v>
      </c>
    </row>
    <row r="51" spans="1:7" s="17" customFormat="1" ht="18.75" customHeight="1">
      <c r="A51" s="4" t="s">
        <v>17</v>
      </c>
      <c r="B51" s="3" t="s">
        <v>32</v>
      </c>
      <c r="C51" s="40">
        <v>43590809.079999998</v>
      </c>
      <c r="D51" s="40">
        <v>43590809.079999998</v>
      </c>
      <c r="E51" s="40">
        <v>26424881.02</v>
      </c>
      <c r="F51" s="8">
        <f t="shared" si="0"/>
        <v>60.620304090946689</v>
      </c>
      <c r="G51" s="7">
        <f t="shared" si="1"/>
        <v>60.620304090946689</v>
      </c>
    </row>
    <row r="52" spans="1:7" s="55" customFormat="1" ht="18.75" customHeight="1">
      <c r="A52" s="4" t="s">
        <v>97</v>
      </c>
      <c r="B52" s="51" t="s">
        <v>98</v>
      </c>
      <c r="C52" s="47">
        <v>111144</v>
      </c>
      <c r="D52" s="47">
        <v>111144</v>
      </c>
      <c r="E52" s="47">
        <v>66730</v>
      </c>
      <c r="F52" s="48">
        <f>(E52*100)/C52</f>
        <v>60.039228388397035</v>
      </c>
      <c r="G52" s="49">
        <f>(E52*100)/D52</f>
        <v>60.039228388397035</v>
      </c>
    </row>
    <row r="53" spans="1:7" s="17" customFormat="1" ht="18.75" customHeight="1">
      <c r="A53" s="4" t="s">
        <v>41</v>
      </c>
      <c r="B53" s="3" t="s">
        <v>42</v>
      </c>
      <c r="C53" s="40">
        <v>111144</v>
      </c>
      <c r="D53" s="40">
        <v>111144</v>
      </c>
      <c r="E53" s="40">
        <v>66730</v>
      </c>
      <c r="F53" s="8">
        <f t="shared" si="0"/>
        <v>60.039228388397035</v>
      </c>
      <c r="G53" s="7">
        <f t="shared" si="1"/>
        <v>60.039228388397035</v>
      </c>
    </row>
    <row r="54" spans="1:7" s="55" customFormat="1" ht="18.75" customHeight="1">
      <c r="A54" s="4" t="s">
        <v>99</v>
      </c>
      <c r="B54" s="51" t="s">
        <v>59</v>
      </c>
      <c r="C54" s="47">
        <v>100000</v>
      </c>
      <c r="D54" s="47">
        <v>100000</v>
      </c>
      <c r="E54" s="47">
        <v>40710</v>
      </c>
      <c r="F54" s="48">
        <f>(E54*100)/C54</f>
        <v>40.71</v>
      </c>
      <c r="G54" s="49">
        <f>(E54*100)/D54</f>
        <v>40.71</v>
      </c>
    </row>
    <row r="55" spans="1:7" s="17" customFormat="1" ht="18.75" customHeight="1">
      <c r="A55" s="4" t="s">
        <v>58</v>
      </c>
      <c r="B55" s="3" t="s">
        <v>100</v>
      </c>
      <c r="C55" s="40">
        <v>100000</v>
      </c>
      <c r="D55" s="40">
        <v>100000</v>
      </c>
      <c r="E55" s="40">
        <v>40710</v>
      </c>
      <c r="F55" s="8">
        <f t="shared" si="0"/>
        <v>40.71</v>
      </c>
      <c r="G55" s="7">
        <f t="shared" si="1"/>
        <v>40.71</v>
      </c>
    </row>
    <row r="56" spans="1:7" s="17" customFormat="1">
      <c r="A56" s="15"/>
      <c r="B56" s="29" t="s">
        <v>6</v>
      </c>
      <c r="C56" s="41">
        <f>C35+C39+C42+C44+C48+C52+C54</f>
        <v>60654467.989999995</v>
      </c>
      <c r="D56" s="41">
        <f>SUM(D35+D39+D42+D44+D48+D52+D54)</f>
        <v>60654467.989999995</v>
      </c>
      <c r="E56" s="41">
        <f>E35+E39+E42+E44+E48+E52+E54</f>
        <v>37325594.43</v>
      </c>
      <c r="F56" s="8">
        <f t="shared" si="0"/>
        <v>61.538079002117058</v>
      </c>
      <c r="G56" s="7">
        <f t="shared" si="1"/>
        <v>61.538079002117058</v>
      </c>
    </row>
    <row r="57" spans="1:7" s="17" customFormat="1" ht="27">
      <c r="A57" s="26"/>
      <c r="B57" s="24" t="s">
        <v>16</v>
      </c>
      <c r="C57" s="41">
        <f>C41</f>
        <v>576600</v>
      </c>
      <c r="D57" s="41">
        <f xml:space="preserve"> D41</f>
        <v>576600</v>
      </c>
      <c r="E57" s="41">
        <f>E41</f>
        <v>386494.84</v>
      </c>
      <c r="F57" s="8">
        <f t="shared" si="0"/>
        <v>67.029975719736385</v>
      </c>
      <c r="G57" s="7">
        <f t="shared" si="1"/>
        <v>67.029975719736385</v>
      </c>
    </row>
    <row r="58" spans="1:7" s="17" customFormat="1" ht="27">
      <c r="A58" s="26"/>
      <c r="B58" s="27" t="s">
        <v>26</v>
      </c>
      <c r="C58" s="41">
        <f>C33-C56</f>
        <v>-5223713.9899999946</v>
      </c>
      <c r="D58" s="41">
        <f>D33-D56</f>
        <v>-7437360.9699999988</v>
      </c>
      <c r="E58" s="41">
        <f>E33-E56</f>
        <v>-2623562.4600000009</v>
      </c>
      <c r="F58" s="30"/>
      <c r="G58" s="30"/>
    </row>
    <row r="59" spans="1:7" s="17" customFormat="1" ht="27">
      <c r="A59" s="28"/>
      <c r="B59" s="24" t="s">
        <v>7</v>
      </c>
      <c r="C59" s="41">
        <f>C60+C61</f>
        <v>5223713.9899999946</v>
      </c>
      <c r="D59" s="41">
        <f>D60+D61</f>
        <v>7437360.9699999988</v>
      </c>
      <c r="E59" s="41">
        <f>E60+E61</f>
        <v>2623562.4599999934</v>
      </c>
      <c r="F59" s="25"/>
      <c r="G59" s="25"/>
    </row>
    <row r="60" spans="1:7" s="17" customFormat="1" ht="27">
      <c r="A60" s="4" t="s">
        <v>30</v>
      </c>
      <c r="B60" s="3" t="s">
        <v>18</v>
      </c>
      <c r="C60" s="40">
        <f>-C33</f>
        <v>-55430754</v>
      </c>
      <c r="D60" s="40">
        <f>-D33</f>
        <v>-53217107.019999996</v>
      </c>
      <c r="E60" s="44">
        <v>-36534459.770000003</v>
      </c>
      <c r="F60" s="25"/>
      <c r="G60" s="25"/>
    </row>
    <row r="61" spans="1:7" s="17" customFormat="1" ht="27">
      <c r="A61" s="4" t="s">
        <v>31</v>
      </c>
      <c r="B61" s="3" t="s">
        <v>19</v>
      </c>
      <c r="C61" s="40">
        <f>C56</f>
        <v>60654467.989999995</v>
      </c>
      <c r="D61" s="40">
        <f>D56</f>
        <v>60654467.989999995</v>
      </c>
      <c r="E61" s="44">
        <v>39158022.229999997</v>
      </c>
      <c r="F61" s="25"/>
      <c r="G61" s="25"/>
    </row>
    <row r="62" spans="1:7" s="9" customFormat="1" ht="1.5" hidden="1" customHeight="1">
      <c r="A62" s="5"/>
      <c r="B62" s="10"/>
      <c r="C62" s="10"/>
    </row>
    <row r="63" spans="1:7" s="9" customFormat="1" ht="23.25" hidden="1" customHeight="1">
      <c r="A63" s="5"/>
      <c r="B63" s="10"/>
      <c r="C63" s="10"/>
    </row>
    <row r="64" spans="1:7" ht="14.25" customHeight="1">
      <c r="D64" s="36"/>
      <c r="E64" s="36"/>
    </row>
    <row r="66" spans="1:6">
      <c r="A66" s="71" t="s">
        <v>118</v>
      </c>
      <c r="B66" s="72"/>
      <c r="C66" s="72"/>
      <c r="D66" s="73"/>
      <c r="E66" s="73"/>
      <c r="F66" s="73"/>
    </row>
  </sheetData>
  <mergeCells count="4">
    <mergeCell ref="B1:E1"/>
    <mergeCell ref="B2:E2"/>
    <mergeCell ref="F1:G1"/>
    <mergeCell ref="A66:F66"/>
  </mergeCells>
  <phoneticPr fontId="0" type="noConversion"/>
  <pageMargins left="0.74803149606299213" right="0.39370078740157483" top="0.47244094488188981" bottom="0.39370078740157483" header="0.55118110236220474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TECHNAR</cp:lastModifiedBy>
  <cp:lastPrinted>2023-10-05T07:17:58Z</cp:lastPrinted>
  <dcterms:created xsi:type="dcterms:W3CDTF">2006-08-11T13:13:49Z</dcterms:created>
  <dcterms:modified xsi:type="dcterms:W3CDTF">2023-10-23T10:51:24Z</dcterms:modified>
</cp:coreProperties>
</file>