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1"/>
  </bookViews>
  <sheets>
    <sheet name="формы по труду" sheetId="1" r:id="rId1"/>
    <sheet name="поселения" sheetId="2" r:id="rId2"/>
    <sheet name="разработочная таблица" sheetId="3" r:id="rId3"/>
  </sheets>
  <definedNames>
    <definedName name="_xlnm.Print_Titles" localSheetId="2">'разработочная таблица'!$A:$A,'разработочная таблица'!$4:$4</definedName>
    <definedName name="_xlnm.Print_Titles" localSheetId="0">'формы по труду'!$5:$6</definedName>
    <definedName name="_xlnm.Print_Area" localSheetId="2">'разработочная таблица'!$A$1:$L$64</definedName>
    <definedName name="_xlnm.Print_Area" localSheetId="0">'формы по труду'!$A$1:$H$39</definedName>
  </definedNames>
  <calcPr fullCalcOnLoad="1"/>
</workbook>
</file>

<file path=xl/comments3.xml><?xml version="1.0" encoding="utf-8"?>
<comments xmlns="http://schemas.openxmlformats.org/spreadsheetml/2006/main">
  <authors>
    <author>uchuskinaoa</author>
  </authors>
  <commentList>
    <comment ref="M5" authorId="0">
      <text>
        <r>
          <rPr>
            <b/>
            <sz val="8"/>
            <rFont val="Tahoma"/>
            <family val="2"/>
          </rPr>
          <t>uchuskinaoa:</t>
        </r>
        <r>
          <rPr>
            <sz val="8"/>
            <rFont val="Tahoma"/>
            <family val="2"/>
          </rPr>
          <t xml:space="preserve">
29252370
</t>
        </r>
      </text>
    </comment>
  </commentList>
</comments>
</file>

<file path=xl/sharedStrings.xml><?xml version="1.0" encoding="utf-8"?>
<sst xmlns="http://schemas.openxmlformats.org/spreadsheetml/2006/main" count="208" uniqueCount="74">
  <si>
    <t>Выплаты социального характера</t>
  </si>
  <si>
    <t>Показатели по труду</t>
  </si>
  <si>
    <t>Исполнитель:</t>
  </si>
  <si>
    <t>Прогноз</t>
  </si>
  <si>
    <t>телефон:</t>
  </si>
  <si>
    <t>в % к предыдущему году</t>
  </si>
  <si>
    <t>в бюджетной сфере</t>
  </si>
  <si>
    <t>Численность предпринимателей *)</t>
  </si>
  <si>
    <t>Чистый доход предпринимателей *)</t>
  </si>
  <si>
    <t>Строительство</t>
  </si>
  <si>
    <t>Образование</t>
  </si>
  <si>
    <t>ед.изм.</t>
  </si>
  <si>
    <t>Среднесписочная численность работающих в экономике - всего:</t>
  </si>
  <si>
    <t>Фонд начисленной заработной платы работающих в экономике - всего:</t>
  </si>
  <si>
    <t>Среднемесячная заработная плата всего:</t>
  </si>
  <si>
    <t xml:space="preserve">в том числе:                                                                                                                                                       </t>
  </si>
  <si>
    <t>в том числе:</t>
  </si>
  <si>
    <t>Бюджетная сфера</t>
  </si>
  <si>
    <t>бюджетная сфера</t>
  </si>
  <si>
    <t>(с учетом военнослужащих)</t>
  </si>
  <si>
    <t>Прогноз представить в разрезе поселений и с пояснительной запиской</t>
  </si>
  <si>
    <t>Численность работающих всего:</t>
  </si>
  <si>
    <t>Рыболовство, рыбоводство</t>
  </si>
  <si>
    <t>Добыча полезных ископаемых</t>
  </si>
  <si>
    <t>Обрабатывающие производства</t>
  </si>
  <si>
    <t>из них</t>
  </si>
  <si>
    <t>Социальная сфера</t>
  </si>
  <si>
    <t>Среднемесячная заработная плата работающих всего:</t>
  </si>
  <si>
    <t>ком. 1006</t>
  </si>
  <si>
    <t xml:space="preserve">Прочие виды деятельности </t>
  </si>
  <si>
    <t>ФОТ работающих всего:</t>
  </si>
  <si>
    <t xml:space="preserve">Численность детей до 18 лет, </t>
  </si>
  <si>
    <t>человек</t>
  </si>
  <si>
    <t>социальная сфера</t>
  </si>
  <si>
    <t>Растениеводство и животноводство, охота и предоставление услуг в этих областях</t>
  </si>
  <si>
    <t>Обеспечение электрической энергией, газом и паром; кондиционирование воздуха</t>
  </si>
  <si>
    <t>Транспортировка и хранение</t>
  </si>
  <si>
    <t>Деятельность в области информации и связи</t>
  </si>
  <si>
    <t>Деятельность в области здравоохранения и социальных услуг</t>
  </si>
  <si>
    <t>Деятельность в области культуры,спорта, организации досуга и развлечений</t>
  </si>
  <si>
    <t>Торговля оптовая и розничная; ремонт автотранспортных средств и мотоциклов</t>
  </si>
  <si>
    <t>2021 прогноз</t>
  </si>
  <si>
    <t>2021 к 2020</t>
  </si>
  <si>
    <t>2021 год</t>
  </si>
  <si>
    <t>2022 год</t>
  </si>
  <si>
    <t>2022 прогноз</t>
  </si>
  <si>
    <t>2022 к 2021</t>
  </si>
  <si>
    <t>2019 к 2018</t>
  </si>
  <si>
    <t>оценка 2020г.</t>
  </si>
  <si>
    <t>2020к 2019</t>
  </si>
  <si>
    <t>2023 прогноз</t>
  </si>
  <si>
    <t>2023 к 2022</t>
  </si>
  <si>
    <t>Разработочная таблица к прогнозу на 2021-2023 годы.</t>
  </si>
  <si>
    <t>Власова Яна Владимировна 26-36-81</t>
  </si>
  <si>
    <t>Фомина Ирина Анатольевна 26-05-16</t>
  </si>
  <si>
    <t>2018 год отчет</t>
  </si>
  <si>
    <t>2019 год отчет</t>
  </si>
  <si>
    <t>2020 год         оценка</t>
  </si>
  <si>
    <t>2023 год</t>
  </si>
  <si>
    <t>по Самойловскому муниципальному району</t>
  </si>
  <si>
    <t>Показатели по труду по Самойловскому муниципальному району</t>
  </si>
  <si>
    <t>Самойловское МО</t>
  </si>
  <si>
    <t>Еловатское МО</t>
  </si>
  <si>
    <t>Песчанское МО</t>
  </si>
  <si>
    <t>Святославское МО</t>
  </si>
  <si>
    <t>Хрущевское МО</t>
  </si>
  <si>
    <t>Благовещенское МО</t>
  </si>
  <si>
    <t>Красавское МО</t>
  </si>
  <si>
    <t>Краснознаменское МО</t>
  </si>
  <si>
    <t>Численность детей до 18 лет, человек</t>
  </si>
  <si>
    <t>*) Численность и доход физических лиц получающих доходы от предпринимательской и иной деятельности облагаемой налогом на доходы физических лиц (предприниматели осуществляющие деятельность без образования юридического лица, частные нотариусы, иностранные физ.лица, имеющие постоянное место жительства в районе и др.)</t>
  </si>
  <si>
    <t>Глазунова Н.П.</t>
  </si>
  <si>
    <t>телефон:    884548 21220</t>
  </si>
  <si>
    <t>Исполнитель: Глазунова Н.П. 88454821220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</si>
</sst>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174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174" fontId="4" fillId="0" borderId="10" xfId="0" applyNumberFormat="1" applyFont="1" applyBorder="1" applyAlignment="1">
      <alignment/>
    </xf>
    <xf numFmtId="174" fontId="9" fillId="34" borderId="10" xfId="0" applyNumberFormat="1" applyFont="1" applyFill="1" applyBorder="1" applyAlignment="1" applyProtection="1">
      <alignment/>
      <protection/>
    </xf>
    <xf numFmtId="0" fontId="9" fillId="34" borderId="10" xfId="0" applyFont="1" applyFill="1" applyBorder="1" applyAlignment="1" applyProtection="1">
      <alignment/>
      <protection/>
    </xf>
    <xf numFmtId="1" fontId="9" fillId="33" borderId="10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>
      <alignment vertical="center" wrapText="1"/>
    </xf>
    <xf numFmtId="3" fontId="4" fillId="0" borderId="13" xfId="0" applyNumberFormat="1" applyFont="1" applyBorder="1" applyAlignment="1" applyProtection="1">
      <alignment vertical="center" wrapText="1"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174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left" vertical="center" wrapText="1" indent="6"/>
    </xf>
    <xf numFmtId="0" fontId="3" fillId="0" borderId="16" xfId="0" applyFont="1" applyBorder="1" applyAlignment="1">
      <alignment horizontal="left" vertical="center" wrapText="1" indent="6"/>
    </xf>
    <xf numFmtId="0" fontId="7" fillId="0" borderId="16" xfId="0" applyFont="1" applyBorder="1" applyAlignment="1">
      <alignment horizontal="left" vertical="center" wrapText="1" indent="6"/>
    </xf>
    <xf numFmtId="174" fontId="4" fillId="0" borderId="1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wrapText="1" indent="1"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10" xfId="0" applyFont="1" applyFill="1" applyBorder="1" applyAlignment="1" applyProtection="1">
      <alignment horizontal="center"/>
      <protection locked="0"/>
    </xf>
    <xf numFmtId="174" fontId="9" fillId="34" borderId="10" xfId="0" applyNumberFormat="1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74" fontId="9" fillId="34" borderId="10" xfId="0" applyNumberFormat="1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1" fontId="9" fillId="0" borderId="10" xfId="0" applyNumberFormat="1" applyFont="1" applyFill="1" applyBorder="1" applyAlignment="1" applyProtection="1">
      <alignment horizontal="center" vertical="center"/>
      <protection locked="0"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1" fontId="15" fillId="0" borderId="10" xfId="0" applyNumberFormat="1" applyFont="1" applyBorder="1" applyAlignment="1">
      <alignment horizontal="center" vertical="top"/>
    </xf>
    <xf numFmtId="174" fontId="15" fillId="35" borderId="10" xfId="0" applyNumberFormat="1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center" vertical="top" wrapText="1"/>
    </xf>
    <xf numFmtId="0" fontId="15" fillId="0" borderId="18" xfId="0" applyFont="1" applyBorder="1" applyAlignment="1">
      <alignment horizontal="left" vertical="top" wrapText="1"/>
    </xf>
    <xf numFmtId="174" fontId="15" fillId="0" borderId="18" xfId="0" applyNumberFormat="1" applyFont="1" applyBorder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174" fontId="15" fillId="35" borderId="10" xfId="0" applyNumberFormat="1" applyFont="1" applyFill="1" applyBorder="1" applyAlignment="1">
      <alignment horizontal="center" vertical="top" wrapText="1"/>
    </xf>
    <xf numFmtId="174" fontId="15" fillId="35" borderId="10" xfId="0" applyNumberFormat="1" applyFont="1" applyFill="1" applyBorder="1" applyAlignment="1">
      <alignment horizontal="center" vertical="top"/>
    </xf>
    <xf numFmtId="0" fontId="10" fillId="36" borderId="10" xfId="0" applyFont="1" applyFill="1" applyBorder="1" applyAlignment="1">
      <alignment horizontal="center" vertical="center" wrapText="1"/>
    </xf>
    <xf numFmtId="1" fontId="9" fillId="36" borderId="10" xfId="0" applyNumberFormat="1" applyFont="1" applyFill="1" applyBorder="1" applyAlignment="1" applyProtection="1">
      <alignment horizontal="center" vertical="center"/>
      <protection locked="0"/>
    </xf>
    <xf numFmtId="174" fontId="9" fillId="36" borderId="10" xfId="0" applyNumberFormat="1" applyFont="1" applyFill="1" applyBorder="1" applyAlignment="1" applyProtection="1">
      <alignment horizontal="center" vertical="center"/>
      <protection/>
    </xf>
    <xf numFmtId="0" fontId="11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wrapText="1"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left" vertical="top" wrapText="1"/>
    </xf>
    <xf numFmtId="2" fontId="15" fillId="35" borderId="10" xfId="0" applyNumberFormat="1" applyFont="1" applyFill="1" applyBorder="1" applyAlignment="1">
      <alignment horizontal="center" vertical="top"/>
    </xf>
    <xf numFmtId="1" fontId="15" fillId="35" borderId="10" xfId="0" applyNumberFormat="1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top"/>
    </xf>
    <xf numFmtId="0" fontId="15" fillId="36" borderId="10" xfId="0" applyFont="1" applyFill="1" applyBorder="1" applyAlignment="1">
      <alignment horizontal="left" vertical="top" wrapText="1"/>
    </xf>
    <xf numFmtId="0" fontId="15" fillId="36" borderId="10" xfId="0" applyFont="1" applyFill="1" applyBorder="1" applyAlignment="1">
      <alignment horizontal="center" vertical="top" wrapText="1"/>
    </xf>
    <xf numFmtId="1" fontId="15" fillId="36" borderId="10" xfId="0" applyNumberFormat="1" applyFont="1" applyFill="1" applyBorder="1" applyAlignment="1">
      <alignment horizontal="center" vertical="top"/>
    </xf>
    <xf numFmtId="0" fontId="16" fillId="36" borderId="10" xfId="0" applyFont="1" applyFill="1" applyBorder="1" applyAlignment="1">
      <alignment horizontal="left" vertical="top" wrapText="1"/>
    </xf>
    <xf numFmtId="0" fontId="0" fillId="36" borderId="0" xfId="0" applyFill="1" applyAlignment="1">
      <alignment/>
    </xf>
    <xf numFmtId="0" fontId="16" fillId="35" borderId="10" xfId="0" applyFont="1" applyFill="1" applyBorder="1" applyAlignment="1">
      <alignment horizontal="left" vertical="top" wrapText="1"/>
    </xf>
    <xf numFmtId="174" fontId="15" fillId="36" borderId="10" xfId="0" applyNumberFormat="1" applyFont="1" applyFill="1" applyBorder="1" applyAlignment="1">
      <alignment horizontal="center" vertical="top" wrapText="1"/>
    </xf>
    <xf numFmtId="174" fontId="15" fillId="36" borderId="10" xfId="0" applyNumberFormat="1" applyFont="1" applyFill="1" applyBorder="1" applyAlignment="1">
      <alignment horizontal="center" vertical="top"/>
    </xf>
    <xf numFmtId="0" fontId="16" fillId="36" borderId="10" xfId="0" applyFont="1" applyFill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 vertical="top" wrapText="1"/>
    </xf>
    <xf numFmtId="1" fontId="16" fillId="36" borderId="10" xfId="0" applyNumberFormat="1" applyFont="1" applyFill="1" applyBorder="1" applyAlignment="1">
      <alignment horizontal="center" vertical="top"/>
    </xf>
    <xf numFmtId="174" fontId="16" fillId="36" borderId="10" xfId="0" applyNumberFormat="1" applyFont="1" applyFill="1" applyBorder="1" applyAlignment="1">
      <alignment horizontal="center" vertical="top" wrapText="1"/>
    </xf>
    <xf numFmtId="1" fontId="16" fillId="36" borderId="10" xfId="0" applyNumberFormat="1" applyFont="1" applyFill="1" applyBorder="1" applyAlignment="1">
      <alignment horizontal="center" vertical="top" wrapText="1"/>
    </xf>
    <xf numFmtId="2" fontId="16" fillId="36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5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32" sqref="J32"/>
    </sheetView>
  </sheetViews>
  <sheetFormatPr defaultColWidth="33.625" defaultRowHeight="12.75"/>
  <cols>
    <col min="1" max="1" width="73.75390625" style="2" customWidth="1"/>
    <col min="2" max="2" width="9.75390625" style="3" customWidth="1"/>
    <col min="3" max="3" width="14.875" style="3" customWidth="1"/>
    <col min="4" max="8" width="14.875" style="2" customWidth="1"/>
    <col min="9" max="9" width="17.00390625" style="2" customWidth="1"/>
    <col min="10" max="16384" width="33.625" style="2" customWidth="1"/>
  </cols>
  <sheetData>
    <row r="1" ht="22.5">
      <c r="B1" s="7" t="s">
        <v>1</v>
      </c>
    </row>
    <row r="3" spans="1:8" ht="20.25">
      <c r="A3" s="95" t="s">
        <v>59</v>
      </c>
      <c r="B3" s="95"/>
      <c r="C3" s="95"/>
      <c r="D3" s="95"/>
      <c r="E3" s="95"/>
      <c r="F3" s="95"/>
      <c r="G3" s="95"/>
      <c r="H3" s="95"/>
    </row>
    <row r="4" spans="7:8" ht="16.5" thickBot="1">
      <c r="G4" s="100" t="s">
        <v>19</v>
      </c>
      <c r="H4" s="100"/>
    </row>
    <row r="5" spans="1:8" ht="15.75" customHeight="1">
      <c r="A5" s="96"/>
      <c r="B5" s="91" t="s">
        <v>11</v>
      </c>
      <c r="C5" s="98" t="s">
        <v>55</v>
      </c>
      <c r="D5" s="91" t="s">
        <v>56</v>
      </c>
      <c r="E5" s="91" t="s">
        <v>57</v>
      </c>
      <c r="F5" s="91" t="s">
        <v>3</v>
      </c>
      <c r="G5" s="91"/>
      <c r="H5" s="93"/>
    </row>
    <row r="6" spans="1:8" ht="15.75">
      <c r="A6" s="97"/>
      <c r="B6" s="92"/>
      <c r="C6" s="99"/>
      <c r="D6" s="92"/>
      <c r="E6" s="92"/>
      <c r="F6" s="5" t="s">
        <v>43</v>
      </c>
      <c r="G6" s="5" t="s">
        <v>44</v>
      </c>
      <c r="H6" s="27" t="s">
        <v>58</v>
      </c>
    </row>
    <row r="7" spans="1:8" ht="40.5">
      <c r="A7" s="28" t="s">
        <v>12</v>
      </c>
      <c r="B7" s="4"/>
      <c r="C7" s="4"/>
      <c r="D7" s="6"/>
      <c r="E7" s="6"/>
      <c r="F7" s="6"/>
      <c r="G7" s="6"/>
      <c r="H7" s="29"/>
    </row>
    <row r="8" spans="1:8" ht="18.75">
      <c r="A8" s="30" t="s">
        <v>5</v>
      </c>
      <c r="B8" s="4"/>
      <c r="C8" s="4"/>
      <c r="D8" s="20" t="e">
        <f>D7/C7*100</f>
        <v>#DIV/0!</v>
      </c>
      <c r="E8" s="20" t="e">
        <f>E7/D7*100</f>
        <v>#DIV/0!</v>
      </c>
      <c r="F8" s="20" t="e">
        <f>F7/E7*100</f>
        <v>#DIV/0!</v>
      </c>
      <c r="G8" s="20" t="e">
        <f>G7/F7*100</f>
        <v>#DIV/0!</v>
      </c>
      <c r="H8" s="31" t="e">
        <f>H7/G7*100</f>
        <v>#DIV/0!</v>
      </c>
    </row>
    <row r="9" spans="1:8" ht="18.75">
      <c r="A9" s="32" t="s">
        <v>15</v>
      </c>
      <c r="B9" s="4"/>
      <c r="C9" s="4"/>
      <c r="D9" s="6"/>
      <c r="E9" s="6"/>
      <c r="F9" s="6"/>
      <c r="G9" s="6"/>
      <c r="H9" s="29"/>
    </row>
    <row r="10" spans="1:8" ht="18.75">
      <c r="A10" s="33" t="s">
        <v>18</v>
      </c>
      <c r="B10" s="4"/>
      <c r="C10" s="4"/>
      <c r="D10" s="6"/>
      <c r="E10" s="6"/>
      <c r="F10" s="6"/>
      <c r="G10" s="6"/>
      <c r="H10" s="29"/>
    </row>
    <row r="11" spans="1:8" ht="18.75">
      <c r="A11" s="30" t="s">
        <v>5</v>
      </c>
      <c r="B11" s="4"/>
      <c r="C11" s="4"/>
      <c r="D11" s="20" t="e">
        <f>D10/C10*100</f>
        <v>#DIV/0!</v>
      </c>
      <c r="E11" s="20" t="e">
        <f>E10/D10*100</f>
        <v>#DIV/0!</v>
      </c>
      <c r="F11" s="20" t="e">
        <f>F10/E10*100</f>
        <v>#DIV/0!</v>
      </c>
      <c r="G11" s="20" t="e">
        <f>G10/F10*100</f>
        <v>#DIV/0!</v>
      </c>
      <c r="H11" s="31" t="e">
        <f>H10/G10*100</f>
        <v>#DIV/0!</v>
      </c>
    </row>
    <row r="12" spans="1:8" ht="18.75">
      <c r="A12" s="33" t="s">
        <v>33</v>
      </c>
      <c r="B12" s="4"/>
      <c r="C12" s="4"/>
      <c r="D12" s="20"/>
      <c r="E12" s="20"/>
      <c r="F12" s="20"/>
      <c r="G12" s="20"/>
      <c r="H12" s="31"/>
    </row>
    <row r="13" spans="1:8" ht="18.75">
      <c r="A13" s="30" t="s">
        <v>5</v>
      </c>
      <c r="B13" s="4"/>
      <c r="C13" s="4"/>
      <c r="D13" s="20" t="e">
        <f>D12/C12*100</f>
        <v>#DIV/0!</v>
      </c>
      <c r="E13" s="20" t="e">
        <f>E12/D12*100</f>
        <v>#DIV/0!</v>
      </c>
      <c r="F13" s="20" t="e">
        <f>F12/E12*100</f>
        <v>#DIV/0!</v>
      </c>
      <c r="G13" s="20" t="e">
        <f>G12/F12*100</f>
        <v>#DIV/0!</v>
      </c>
      <c r="H13" s="31" t="e">
        <f>H12/G12*100</f>
        <v>#DIV/0!</v>
      </c>
    </row>
    <row r="14" spans="1:8" ht="40.5">
      <c r="A14" s="28" t="s">
        <v>13</v>
      </c>
      <c r="B14" s="4"/>
      <c r="C14" s="4"/>
      <c r="D14" s="6"/>
      <c r="E14" s="6"/>
      <c r="F14" s="6"/>
      <c r="G14" s="6"/>
      <c r="H14" s="29"/>
    </row>
    <row r="15" spans="1:8" ht="18.75">
      <c r="A15" s="30" t="s">
        <v>5</v>
      </c>
      <c r="B15" s="4"/>
      <c r="C15" s="4"/>
      <c r="D15" s="20" t="e">
        <f>D14/C14*100</f>
        <v>#DIV/0!</v>
      </c>
      <c r="E15" s="20" t="e">
        <f>E14/D14*100</f>
        <v>#DIV/0!</v>
      </c>
      <c r="F15" s="20" t="e">
        <f>F14/E14*100</f>
        <v>#DIV/0!</v>
      </c>
      <c r="G15" s="20" t="e">
        <f>G14/F14*100</f>
        <v>#DIV/0!</v>
      </c>
      <c r="H15" s="31" t="e">
        <f>H14/G14*100</f>
        <v>#DIV/0!</v>
      </c>
    </row>
    <row r="16" spans="1:8" ht="20.25">
      <c r="A16" s="34" t="s">
        <v>16</v>
      </c>
      <c r="B16" s="4"/>
      <c r="C16" s="4"/>
      <c r="D16" s="6"/>
      <c r="E16" s="6"/>
      <c r="F16" s="6"/>
      <c r="G16" s="6"/>
      <c r="H16" s="29"/>
    </row>
    <row r="17" spans="1:8" ht="18.75">
      <c r="A17" s="33" t="s">
        <v>18</v>
      </c>
      <c r="B17" s="4"/>
      <c r="C17" s="4"/>
      <c r="D17" s="6"/>
      <c r="E17" s="6"/>
      <c r="F17" s="6"/>
      <c r="G17" s="6"/>
      <c r="H17" s="29"/>
    </row>
    <row r="18" spans="1:8" ht="18.75">
      <c r="A18" s="30" t="s">
        <v>5</v>
      </c>
      <c r="B18" s="4"/>
      <c r="C18" s="4"/>
      <c r="D18" s="20" t="e">
        <f>D17/C17*100</f>
        <v>#DIV/0!</v>
      </c>
      <c r="E18" s="20" t="e">
        <f>E17/D17*100</f>
        <v>#DIV/0!</v>
      </c>
      <c r="F18" s="20" t="e">
        <f>F17/E17*100</f>
        <v>#DIV/0!</v>
      </c>
      <c r="G18" s="20" t="e">
        <f>G17/F17*100</f>
        <v>#DIV/0!</v>
      </c>
      <c r="H18" s="31" t="e">
        <f>H17/G17*100</f>
        <v>#DIV/0!</v>
      </c>
    </row>
    <row r="19" spans="1:8" ht="18.75">
      <c r="A19" s="33" t="s">
        <v>33</v>
      </c>
      <c r="B19" s="4"/>
      <c r="C19" s="4"/>
      <c r="D19" s="6"/>
      <c r="E19" s="6"/>
      <c r="F19" s="6"/>
      <c r="G19" s="6"/>
      <c r="H19" s="29"/>
    </row>
    <row r="20" spans="1:8" ht="18.75">
      <c r="A20" s="30" t="s">
        <v>5</v>
      </c>
      <c r="B20" s="4"/>
      <c r="C20" s="4"/>
      <c r="D20" s="20" t="e">
        <f>D19/C19*100</f>
        <v>#DIV/0!</v>
      </c>
      <c r="E20" s="20" t="e">
        <f>E19/D19*100</f>
        <v>#DIV/0!</v>
      </c>
      <c r="F20" s="20" t="e">
        <f>F19/E19*100</f>
        <v>#DIV/0!</v>
      </c>
      <c r="G20" s="20" t="e">
        <f>G19/F19*100</f>
        <v>#DIV/0!</v>
      </c>
      <c r="H20" s="31" t="e">
        <f>H19/G19*100</f>
        <v>#DIV/0!</v>
      </c>
    </row>
    <row r="21" spans="1:8" ht="20.25">
      <c r="A21" s="28" t="s">
        <v>14</v>
      </c>
      <c r="B21" s="4"/>
      <c r="C21" s="8"/>
      <c r="D21" s="8"/>
      <c r="E21" s="8"/>
      <c r="F21" s="8"/>
      <c r="G21" s="8"/>
      <c r="H21" s="35"/>
    </row>
    <row r="22" spans="1:8" ht="18.75">
      <c r="A22" s="30" t="s">
        <v>5</v>
      </c>
      <c r="B22" s="4"/>
      <c r="C22" s="4"/>
      <c r="D22" s="20" t="e">
        <f>D21/C21*100</f>
        <v>#DIV/0!</v>
      </c>
      <c r="E22" s="20" t="e">
        <f>E21/D21*100</f>
        <v>#DIV/0!</v>
      </c>
      <c r="F22" s="20" t="e">
        <f>F21/E21*100</f>
        <v>#DIV/0!</v>
      </c>
      <c r="G22" s="20" t="e">
        <f>G21/F21*100</f>
        <v>#DIV/0!</v>
      </c>
      <c r="H22" s="31" t="e">
        <f>H21/G21*100</f>
        <v>#DIV/0!</v>
      </c>
    </row>
    <row r="23" spans="1:8" ht="18.75">
      <c r="A23" s="33" t="s">
        <v>6</v>
      </c>
      <c r="B23" s="4"/>
      <c r="C23" s="8"/>
      <c r="D23" s="8"/>
      <c r="E23" s="8"/>
      <c r="F23" s="8"/>
      <c r="G23" s="8"/>
      <c r="H23" s="35"/>
    </row>
    <row r="24" spans="1:8" ht="18.75">
      <c r="A24" s="30" t="s">
        <v>5</v>
      </c>
      <c r="B24" s="4"/>
      <c r="C24" s="4"/>
      <c r="D24" s="20" t="e">
        <f>D23/C23*100</f>
        <v>#DIV/0!</v>
      </c>
      <c r="E24" s="20" t="e">
        <f>E23/D23*100</f>
        <v>#DIV/0!</v>
      </c>
      <c r="F24" s="20" t="e">
        <f>F23/E23*100</f>
        <v>#DIV/0!</v>
      </c>
      <c r="G24" s="20" t="e">
        <f>G23/F23*100</f>
        <v>#DIV/0!</v>
      </c>
      <c r="H24" s="31" t="e">
        <f>H23/G23*100</f>
        <v>#DIV/0!</v>
      </c>
    </row>
    <row r="25" spans="1:8" ht="18.75">
      <c r="A25" s="33" t="s">
        <v>33</v>
      </c>
      <c r="B25" s="4"/>
      <c r="C25" s="4"/>
      <c r="D25" s="20"/>
      <c r="E25" s="20"/>
      <c r="F25" s="20"/>
      <c r="G25" s="20"/>
      <c r="H25" s="31"/>
    </row>
    <row r="26" spans="1:8" ht="18.75">
      <c r="A26" s="30" t="s">
        <v>5</v>
      </c>
      <c r="B26" s="4"/>
      <c r="C26" s="4"/>
      <c r="D26" s="20" t="e">
        <f>D25/C25*100</f>
        <v>#DIV/0!</v>
      </c>
      <c r="E26" s="20" t="e">
        <f>E25/D25*100</f>
        <v>#DIV/0!</v>
      </c>
      <c r="F26" s="20" t="e">
        <f>F25/E25*100</f>
        <v>#DIV/0!</v>
      </c>
      <c r="G26" s="20" t="e">
        <f>G25/F25*100</f>
        <v>#DIV/0!</v>
      </c>
      <c r="H26" s="31" t="e">
        <f>H25/G25*100</f>
        <v>#DIV/0!</v>
      </c>
    </row>
    <row r="27" spans="1:8" ht="20.25">
      <c r="A27" s="28" t="s">
        <v>0</v>
      </c>
      <c r="B27" s="4"/>
      <c r="C27" s="4"/>
      <c r="D27" s="6"/>
      <c r="E27" s="6">
        <v>640</v>
      </c>
      <c r="F27" s="6"/>
      <c r="G27" s="6"/>
      <c r="H27" s="29"/>
    </row>
    <row r="28" spans="1:8" ht="18.75">
      <c r="A28" s="30" t="s">
        <v>5</v>
      </c>
      <c r="B28" s="4"/>
      <c r="C28" s="4"/>
      <c r="D28" s="20" t="e">
        <f>D27/C27*100</f>
        <v>#DIV/0!</v>
      </c>
      <c r="E28" s="20">
        <v>109.2</v>
      </c>
      <c r="F28" s="20">
        <v>108.3</v>
      </c>
      <c r="G28" s="20">
        <v>107.8</v>
      </c>
      <c r="H28" s="31">
        <v>107.6</v>
      </c>
    </row>
    <row r="29" spans="1:8" ht="20.25">
      <c r="A29" s="28" t="s">
        <v>7</v>
      </c>
      <c r="B29" s="4"/>
      <c r="C29" s="4"/>
      <c r="D29" s="6"/>
      <c r="E29" s="6"/>
      <c r="F29" s="6"/>
      <c r="G29" s="6"/>
      <c r="H29" s="29"/>
    </row>
    <row r="30" spans="1:8" ht="18.75">
      <c r="A30" s="30" t="s">
        <v>5</v>
      </c>
      <c r="B30" s="4"/>
      <c r="C30" s="4"/>
      <c r="D30" s="20" t="e">
        <f>D29/C29*100</f>
        <v>#DIV/0!</v>
      </c>
      <c r="E30" s="20" t="e">
        <f>E29/D29*100</f>
        <v>#DIV/0!</v>
      </c>
      <c r="F30" s="20" t="e">
        <f>F29/E29*100</f>
        <v>#DIV/0!</v>
      </c>
      <c r="G30" s="20" t="e">
        <f>G29/F29*100</f>
        <v>#DIV/0!</v>
      </c>
      <c r="H30" s="31" t="e">
        <f>H29/G29*100</f>
        <v>#DIV/0!</v>
      </c>
    </row>
    <row r="31" spans="1:8" ht="20.25">
      <c r="A31" s="28" t="s">
        <v>8</v>
      </c>
      <c r="B31" s="4"/>
      <c r="C31" s="4"/>
      <c r="D31" s="6"/>
      <c r="E31" s="6"/>
      <c r="F31" s="6"/>
      <c r="G31" s="6"/>
      <c r="H31" s="29"/>
    </row>
    <row r="32" spans="1:8" ht="18.75">
      <c r="A32" s="30" t="s">
        <v>5</v>
      </c>
      <c r="B32" s="4"/>
      <c r="C32" s="4"/>
      <c r="D32" s="20" t="e">
        <f>D31/C31*100</f>
        <v>#DIV/0!</v>
      </c>
      <c r="E32" s="20" t="e">
        <f>E31/D31*100</f>
        <v>#DIV/0!</v>
      </c>
      <c r="F32" s="20" t="e">
        <f>F31/E31*100</f>
        <v>#DIV/0!</v>
      </c>
      <c r="G32" s="20" t="e">
        <f>G31/F31*100</f>
        <v>#DIV/0!</v>
      </c>
      <c r="H32" s="31" t="e">
        <f>H31/G31*100</f>
        <v>#DIV/0!</v>
      </c>
    </row>
    <row r="33" spans="1:8" ht="16.5" thickBot="1">
      <c r="A33" s="24" t="s">
        <v>31</v>
      </c>
      <c r="B33" s="25" t="s">
        <v>32</v>
      </c>
      <c r="C33" s="25"/>
      <c r="D33" s="25"/>
      <c r="E33" s="25"/>
      <c r="F33" s="25"/>
      <c r="G33" s="26"/>
      <c r="H33" s="36"/>
    </row>
    <row r="34" spans="1:8" ht="15.75">
      <c r="A34" s="94"/>
      <c r="B34" s="94"/>
      <c r="C34" s="94"/>
      <c r="D34" s="94"/>
      <c r="E34" s="94"/>
      <c r="F34" s="94"/>
      <c r="G34" s="94"/>
      <c r="H34" s="94"/>
    </row>
    <row r="35" spans="1:8" ht="15.75">
      <c r="A35" s="90" t="s">
        <v>20</v>
      </c>
      <c r="B35" s="90"/>
      <c r="C35" s="90"/>
      <c r="D35" s="90"/>
      <c r="E35" s="90"/>
      <c r="F35" s="90"/>
      <c r="G35" s="90"/>
      <c r="H35" s="90"/>
    </row>
    <row r="36" spans="2:6" ht="18.75">
      <c r="B36" s="1" t="s">
        <v>2</v>
      </c>
      <c r="F36" s="1" t="s">
        <v>4</v>
      </c>
    </row>
    <row r="37" ht="15.75">
      <c r="A37" s="38" t="s">
        <v>53</v>
      </c>
    </row>
    <row r="38" ht="15.75">
      <c r="A38" s="38" t="s">
        <v>54</v>
      </c>
    </row>
    <row r="39" ht="15.75">
      <c r="A39" s="38" t="s">
        <v>28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35:H35"/>
    <mergeCell ref="E5:E6"/>
    <mergeCell ref="F5:H5"/>
    <mergeCell ref="A34:H34"/>
    <mergeCell ref="A3:H3"/>
    <mergeCell ref="A5:A6"/>
    <mergeCell ref="B5:B6"/>
    <mergeCell ref="C5:C6"/>
    <mergeCell ref="D5:D6"/>
    <mergeCell ref="G4:H4"/>
  </mergeCells>
  <printOptions/>
  <pageMargins left="0.03937007874015748" right="0.03937007874015748" top="0.03937007874015748" bottom="0.03937007874015748" header="0.07874015748031496" footer="0.07874015748031496"/>
  <pageSetup fitToHeight="2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93"/>
  <sheetViews>
    <sheetView tabSelected="1" view="pageBreakPreview" zoomScale="96" zoomScaleSheetLayoutView="96" zoomScalePageLayoutView="0" workbookViewId="0" topLeftCell="A1">
      <selection activeCell="A82" sqref="A82:IV89"/>
    </sheetView>
  </sheetViews>
  <sheetFormatPr defaultColWidth="9.00390625" defaultRowHeight="12.75"/>
  <cols>
    <col min="1" max="1" width="31.25390625" style="0" customWidth="1"/>
    <col min="2" max="2" width="7.375" style="0" customWidth="1"/>
    <col min="3" max="3" width="10.625" style="0" customWidth="1"/>
    <col min="4" max="4" width="11.25390625" style="0" customWidth="1"/>
    <col min="5" max="5" width="10.25390625" style="0" customWidth="1"/>
    <col min="6" max="6" width="10.625" style="0" customWidth="1"/>
    <col min="7" max="7" width="10.75390625" style="0" customWidth="1"/>
    <col min="8" max="8" width="12.25390625" style="0" customWidth="1"/>
  </cols>
  <sheetData>
    <row r="3" spans="1:8" ht="20.25">
      <c r="A3" s="102" t="s">
        <v>60</v>
      </c>
      <c r="B3" s="102"/>
      <c r="C3" s="102"/>
      <c r="D3" s="102"/>
      <c r="E3" s="102"/>
      <c r="F3" s="102"/>
      <c r="G3" s="102"/>
      <c r="H3" s="102"/>
    </row>
    <row r="5" spans="1:8" ht="14.25">
      <c r="A5" s="103"/>
      <c r="B5" s="104" t="s">
        <v>11</v>
      </c>
      <c r="C5" s="104" t="s">
        <v>55</v>
      </c>
      <c r="D5" s="104" t="s">
        <v>56</v>
      </c>
      <c r="E5" s="104" t="s">
        <v>57</v>
      </c>
      <c r="F5" s="104" t="s">
        <v>3</v>
      </c>
      <c r="G5" s="104"/>
      <c r="H5" s="104"/>
    </row>
    <row r="6" spans="1:8" ht="14.25">
      <c r="A6" s="103"/>
      <c r="B6" s="104"/>
      <c r="C6" s="104"/>
      <c r="D6" s="104"/>
      <c r="E6" s="104"/>
      <c r="F6" s="50" t="s">
        <v>43</v>
      </c>
      <c r="G6" s="50" t="s">
        <v>44</v>
      </c>
      <c r="H6" s="50" t="s">
        <v>58</v>
      </c>
    </row>
    <row r="7" spans="1:8" ht="43.5" customHeight="1">
      <c r="A7" s="79" t="s">
        <v>12</v>
      </c>
      <c r="B7" s="77"/>
      <c r="C7" s="88">
        <f aca="true" t="shared" si="0" ref="C7:H7">C10+C11+C12+C13+C14+C15+C16+C17</f>
        <v>2529</v>
      </c>
      <c r="D7" s="88">
        <f>D10+D11+D12+D13+D14+D15+D16+D17</f>
        <v>2547</v>
      </c>
      <c r="E7" s="88">
        <f t="shared" si="0"/>
        <v>2456</v>
      </c>
      <c r="F7" s="88">
        <f t="shared" si="0"/>
        <v>2456</v>
      </c>
      <c r="G7" s="88">
        <f t="shared" si="0"/>
        <v>2456</v>
      </c>
      <c r="H7" s="88">
        <f t="shared" si="0"/>
        <v>2456</v>
      </c>
    </row>
    <row r="8" spans="1:8" ht="15.75" customHeight="1">
      <c r="A8" s="54" t="s">
        <v>5</v>
      </c>
      <c r="B8" s="55"/>
      <c r="C8" s="53" t="e">
        <v>#DIV/0!</v>
      </c>
      <c r="D8" s="53">
        <f>D7/C7%</f>
        <v>100.711743772242</v>
      </c>
      <c r="E8" s="53">
        <f>E7/D7*100</f>
        <v>96.42716921868866</v>
      </c>
      <c r="F8" s="53">
        <f>F7/E7*100</f>
        <v>100</v>
      </c>
      <c r="G8" s="53">
        <f>G7/F7*100</f>
        <v>100</v>
      </c>
      <c r="H8" s="53">
        <f>H7/G7*100</f>
        <v>100</v>
      </c>
    </row>
    <row r="9" spans="1:8" ht="15">
      <c r="A9" s="54" t="s">
        <v>15</v>
      </c>
      <c r="B9" s="55"/>
      <c r="C9" s="74"/>
      <c r="D9" s="74"/>
      <c r="E9" s="74"/>
      <c r="F9" s="74"/>
      <c r="G9" s="74"/>
      <c r="H9" s="74"/>
    </row>
    <row r="10" spans="1:8" ht="15" hidden="1">
      <c r="A10" s="54" t="s">
        <v>61</v>
      </c>
      <c r="B10" s="55"/>
      <c r="C10" s="74">
        <v>1768</v>
      </c>
      <c r="D10" s="74">
        <v>1769</v>
      </c>
      <c r="E10" s="74">
        <v>1678</v>
      </c>
      <c r="F10" s="74">
        <v>1678</v>
      </c>
      <c r="G10" s="74">
        <v>1678</v>
      </c>
      <c r="H10" s="74">
        <v>1678</v>
      </c>
    </row>
    <row r="11" spans="1:8" ht="15" hidden="1">
      <c r="A11" s="54" t="s">
        <v>62</v>
      </c>
      <c r="B11" s="55"/>
      <c r="C11" s="74">
        <v>38</v>
      </c>
      <c r="D11" s="74">
        <v>39</v>
      </c>
      <c r="E11" s="74">
        <v>39</v>
      </c>
      <c r="F11" s="74">
        <v>39</v>
      </c>
      <c r="G11" s="74">
        <v>39</v>
      </c>
      <c r="H11" s="74">
        <v>39</v>
      </c>
    </row>
    <row r="12" spans="1:8" ht="15" hidden="1">
      <c r="A12" s="54" t="s">
        <v>63</v>
      </c>
      <c r="B12" s="55"/>
      <c r="C12" s="74">
        <v>97</v>
      </c>
      <c r="D12" s="74">
        <v>100</v>
      </c>
      <c r="E12" s="74">
        <v>100</v>
      </c>
      <c r="F12" s="74">
        <v>100</v>
      </c>
      <c r="G12" s="74">
        <v>100</v>
      </c>
      <c r="H12" s="74">
        <v>100</v>
      </c>
    </row>
    <row r="13" spans="1:8" ht="15" hidden="1">
      <c r="A13" s="54" t="s">
        <v>64</v>
      </c>
      <c r="B13" s="55"/>
      <c r="C13" s="74">
        <v>230</v>
      </c>
      <c r="D13" s="74">
        <v>235</v>
      </c>
      <c r="E13" s="74">
        <v>235</v>
      </c>
      <c r="F13" s="74">
        <v>235</v>
      </c>
      <c r="G13" s="74">
        <v>235</v>
      </c>
      <c r="H13" s="74">
        <v>235</v>
      </c>
    </row>
    <row r="14" spans="1:8" ht="15" hidden="1">
      <c r="A14" s="54" t="s">
        <v>65</v>
      </c>
      <c r="B14" s="55"/>
      <c r="C14" s="74">
        <v>77</v>
      </c>
      <c r="D14" s="74">
        <v>79</v>
      </c>
      <c r="E14" s="74">
        <v>79</v>
      </c>
      <c r="F14" s="74">
        <v>79</v>
      </c>
      <c r="G14" s="74">
        <v>79</v>
      </c>
      <c r="H14" s="74">
        <v>79</v>
      </c>
    </row>
    <row r="15" spans="1:8" ht="16.5" customHeight="1" hidden="1">
      <c r="A15" s="54" t="s">
        <v>66</v>
      </c>
      <c r="B15" s="55"/>
      <c r="C15" s="74">
        <v>28</v>
      </c>
      <c r="D15" s="74">
        <v>29</v>
      </c>
      <c r="E15" s="74">
        <v>29</v>
      </c>
      <c r="F15" s="74">
        <v>29</v>
      </c>
      <c r="G15" s="74">
        <v>29</v>
      </c>
      <c r="H15" s="74">
        <v>29</v>
      </c>
    </row>
    <row r="16" spans="1:8" ht="15" hidden="1">
      <c r="A16" s="54" t="s">
        <v>67</v>
      </c>
      <c r="B16" s="55"/>
      <c r="C16" s="74">
        <v>143</v>
      </c>
      <c r="D16" s="74">
        <v>145</v>
      </c>
      <c r="E16" s="74">
        <v>145</v>
      </c>
      <c r="F16" s="74">
        <v>145</v>
      </c>
      <c r="G16" s="74">
        <v>145</v>
      </c>
      <c r="H16" s="74">
        <v>145</v>
      </c>
    </row>
    <row r="17" spans="1:8" ht="15" hidden="1">
      <c r="A17" s="54" t="s">
        <v>68</v>
      </c>
      <c r="B17" s="55"/>
      <c r="C17" s="74">
        <v>148</v>
      </c>
      <c r="D17" s="74">
        <v>151</v>
      </c>
      <c r="E17" s="74">
        <v>151</v>
      </c>
      <c r="F17" s="74">
        <v>151</v>
      </c>
      <c r="G17" s="74">
        <v>151</v>
      </c>
      <c r="H17" s="74">
        <v>151</v>
      </c>
    </row>
    <row r="18" spans="1:8" ht="15" customHeight="1">
      <c r="A18" s="72" t="s">
        <v>18</v>
      </c>
      <c r="B18" s="55"/>
      <c r="C18" s="75">
        <v>1541</v>
      </c>
      <c r="D18" s="75">
        <v>1541</v>
      </c>
      <c r="E18" s="75">
        <v>1541</v>
      </c>
      <c r="F18" s="75">
        <v>1541</v>
      </c>
      <c r="G18" s="75">
        <v>1541</v>
      </c>
      <c r="H18" s="75">
        <v>1541</v>
      </c>
    </row>
    <row r="19" spans="1:8" ht="18" customHeight="1">
      <c r="A19" s="54" t="s">
        <v>5</v>
      </c>
      <c r="B19" s="55"/>
      <c r="C19" s="53" t="e">
        <v>#DIV/0!</v>
      </c>
      <c r="D19" s="53">
        <f>D18/C18*100</f>
        <v>100</v>
      </c>
      <c r="E19" s="53">
        <f>E18/D18*100</f>
        <v>100</v>
      </c>
      <c r="F19" s="53">
        <f>F18/E18*100</f>
        <v>100</v>
      </c>
      <c r="G19" s="53">
        <f>G18/F18*100</f>
        <v>100</v>
      </c>
      <c r="H19" s="53">
        <f>H18/G18*100</f>
        <v>100</v>
      </c>
    </row>
    <row r="20" spans="1:8" s="80" customFormat="1" ht="17.25" customHeight="1">
      <c r="A20" s="81" t="s">
        <v>26</v>
      </c>
      <c r="B20" s="55"/>
      <c r="C20" s="53">
        <v>1254</v>
      </c>
      <c r="D20" s="53">
        <v>1248</v>
      </c>
      <c r="E20" s="53">
        <v>1248</v>
      </c>
      <c r="F20" s="53">
        <v>1248</v>
      </c>
      <c r="G20" s="53">
        <v>1248</v>
      </c>
      <c r="H20" s="53">
        <v>1248</v>
      </c>
    </row>
    <row r="21" spans="1:8" ht="18" customHeight="1">
      <c r="A21" s="54" t="s">
        <v>5</v>
      </c>
      <c r="B21" s="55"/>
      <c r="C21" s="53" t="e">
        <v>#DIV/0!</v>
      </c>
      <c r="D21" s="53">
        <f>D20/C20%</f>
        <v>99.52153110047847</v>
      </c>
      <c r="E21" s="53">
        <f>E20/D20%</f>
        <v>100</v>
      </c>
      <c r="F21" s="53">
        <f>F20/E20%</f>
        <v>100</v>
      </c>
      <c r="G21" s="53">
        <f>G20/F20%</f>
        <v>100</v>
      </c>
      <c r="H21" s="53">
        <f>H20/G20%</f>
        <v>100</v>
      </c>
    </row>
    <row r="22" spans="1:8" ht="43.5" customHeight="1">
      <c r="A22" s="79" t="s">
        <v>13</v>
      </c>
      <c r="B22" s="77"/>
      <c r="C22" s="89">
        <f aca="true" t="shared" si="1" ref="C22:H22">C25+C26+C27+C28+C29+C30+C31+C32</f>
        <v>565522.6</v>
      </c>
      <c r="D22" s="89">
        <f t="shared" si="1"/>
        <v>663733</v>
      </c>
      <c r="E22" s="89">
        <f t="shared" si="1"/>
        <v>738072</v>
      </c>
      <c r="F22" s="89">
        <f t="shared" si="1"/>
        <v>798710</v>
      </c>
      <c r="G22" s="89">
        <f t="shared" si="1"/>
        <v>860770</v>
      </c>
      <c r="H22" s="89">
        <f t="shared" si="1"/>
        <v>926597</v>
      </c>
    </row>
    <row r="23" spans="1:8" ht="14.25" customHeight="1">
      <c r="A23" s="54" t="s">
        <v>5</v>
      </c>
      <c r="B23" s="55"/>
      <c r="C23" s="53" t="e">
        <v>#DIV/0!</v>
      </c>
      <c r="D23" s="53">
        <f>D22/C22%</f>
        <v>117.36630861436838</v>
      </c>
      <c r="E23" s="53">
        <f>E22/D22%</f>
        <v>111.20013619934522</v>
      </c>
      <c r="F23" s="53">
        <f>F22/E22%</f>
        <v>108.21572963071353</v>
      </c>
      <c r="G23" s="53">
        <f>G22/F22%</f>
        <v>107.77002917203991</v>
      </c>
      <c r="H23" s="53">
        <f>H22/G22%</f>
        <v>107.64745518547346</v>
      </c>
    </row>
    <row r="24" spans="1:8" ht="14.25" customHeight="1">
      <c r="A24" s="54" t="s">
        <v>16</v>
      </c>
      <c r="B24" s="55"/>
      <c r="C24" s="73"/>
      <c r="D24" s="74"/>
      <c r="E24" s="74"/>
      <c r="F24" s="74"/>
      <c r="G24" s="74"/>
      <c r="H24" s="74"/>
    </row>
    <row r="25" spans="1:8" ht="15" customHeight="1" hidden="1">
      <c r="A25" s="54" t="s">
        <v>61</v>
      </c>
      <c r="B25" s="55"/>
      <c r="C25" s="73">
        <v>393638.6</v>
      </c>
      <c r="D25" s="74">
        <v>461018</v>
      </c>
      <c r="E25" s="74">
        <v>512653</v>
      </c>
      <c r="F25" s="74">
        <v>554807</v>
      </c>
      <c r="G25" s="74">
        <v>598045</v>
      </c>
      <c r="H25" s="74">
        <v>643821</v>
      </c>
    </row>
    <row r="26" spans="1:8" ht="14.25" customHeight="1" hidden="1">
      <c r="A26" s="54" t="s">
        <v>62</v>
      </c>
      <c r="B26" s="55"/>
      <c r="C26" s="73">
        <v>8820</v>
      </c>
      <c r="D26" s="74">
        <v>10394</v>
      </c>
      <c r="E26" s="74">
        <v>11558</v>
      </c>
      <c r="F26" s="74">
        <v>12506</v>
      </c>
      <c r="G26" s="74">
        <v>13470</v>
      </c>
      <c r="H26" s="74">
        <v>14495</v>
      </c>
    </row>
    <row r="27" spans="1:8" ht="13.5" customHeight="1" hidden="1">
      <c r="A27" s="54" t="s">
        <v>63</v>
      </c>
      <c r="B27" s="55"/>
      <c r="C27" s="73">
        <v>21934</v>
      </c>
      <c r="D27" s="74">
        <v>25874</v>
      </c>
      <c r="E27" s="74">
        <v>28772</v>
      </c>
      <c r="F27" s="74">
        <v>31131</v>
      </c>
      <c r="G27" s="74">
        <v>33535</v>
      </c>
      <c r="H27" s="74">
        <v>36085</v>
      </c>
    </row>
    <row r="28" spans="1:8" ht="15" customHeight="1" hidden="1">
      <c r="A28" s="54" t="s">
        <v>64</v>
      </c>
      <c r="B28" s="55"/>
      <c r="C28" s="73">
        <v>53788</v>
      </c>
      <c r="D28" s="74">
        <v>63453</v>
      </c>
      <c r="E28" s="74">
        <v>70560</v>
      </c>
      <c r="F28" s="74">
        <v>76346</v>
      </c>
      <c r="G28" s="74">
        <v>82230</v>
      </c>
      <c r="H28" s="74">
        <v>88480</v>
      </c>
    </row>
    <row r="29" spans="1:8" ht="16.5" customHeight="1" hidden="1">
      <c r="A29" s="54" t="s">
        <v>65</v>
      </c>
      <c r="B29" s="55"/>
      <c r="C29" s="73">
        <v>19167</v>
      </c>
      <c r="D29" s="74">
        <v>22603</v>
      </c>
      <c r="E29" s="74">
        <v>25135</v>
      </c>
      <c r="F29" s="74">
        <v>27196</v>
      </c>
      <c r="G29" s="74">
        <v>29310</v>
      </c>
      <c r="H29" s="74">
        <v>31540</v>
      </c>
    </row>
    <row r="30" spans="1:8" ht="14.25" customHeight="1" hidden="1">
      <c r="A30" s="54" t="s">
        <v>66</v>
      </c>
      <c r="B30" s="55"/>
      <c r="C30" s="73">
        <v>6868</v>
      </c>
      <c r="D30" s="74">
        <v>8065</v>
      </c>
      <c r="E30" s="74">
        <v>8968</v>
      </c>
      <c r="F30" s="74">
        <v>9703</v>
      </c>
      <c r="G30" s="74">
        <v>10450</v>
      </c>
      <c r="H30" s="74">
        <v>11250</v>
      </c>
    </row>
    <row r="31" spans="1:8" ht="14.25" customHeight="1" hidden="1">
      <c r="A31" s="54" t="s">
        <v>67</v>
      </c>
      <c r="B31" s="55"/>
      <c r="C31" s="73">
        <v>30343</v>
      </c>
      <c r="D31" s="74">
        <v>35797</v>
      </c>
      <c r="E31" s="74">
        <v>39806</v>
      </c>
      <c r="F31" s="74">
        <v>43070</v>
      </c>
      <c r="G31" s="74">
        <v>46390</v>
      </c>
      <c r="H31" s="74">
        <v>49927</v>
      </c>
    </row>
    <row r="32" spans="1:8" ht="15" customHeight="1" hidden="1">
      <c r="A32" s="54" t="s">
        <v>68</v>
      </c>
      <c r="B32" s="55"/>
      <c r="C32" s="73">
        <v>30964</v>
      </c>
      <c r="D32" s="74">
        <v>36529</v>
      </c>
      <c r="E32" s="74">
        <v>40620</v>
      </c>
      <c r="F32" s="74">
        <v>43951</v>
      </c>
      <c r="G32" s="74">
        <v>47340</v>
      </c>
      <c r="H32" s="74">
        <v>50999</v>
      </c>
    </row>
    <row r="33" spans="1:8" ht="15" customHeight="1">
      <c r="A33" s="72" t="s">
        <v>18</v>
      </c>
      <c r="B33" s="55"/>
      <c r="C33" s="73">
        <v>300109</v>
      </c>
      <c r="D33" s="73">
        <v>311515</v>
      </c>
      <c r="E33" s="73">
        <v>321483</v>
      </c>
      <c r="F33" s="73">
        <v>333057</v>
      </c>
      <c r="G33" s="73">
        <v>346379</v>
      </c>
      <c r="H33" s="73">
        <v>359195</v>
      </c>
    </row>
    <row r="34" spans="1:8" ht="15" customHeight="1">
      <c r="A34" s="54" t="s">
        <v>5</v>
      </c>
      <c r="B34" s="55"/>
      <c r="C34" s="53" t="e">
        <v>#DIV/0!</v>
      </c>
      <c r="D34" s="53">
        <f>D33/C33*100</f>
        <v>103.80061910839062</v>
      </c>
      <c r="E34" s="53">
        <f>E33/D33*100</f>
        <v>103.19984591432194</v>
      </c>
      <c r="F34" s="53">
        <f>F33/E33*100</f>
        <v>103.6001903677644</v>
      </c>
      <c r="G34" s="53">
        <f>G33/F33*100</f>
        <v>103.99991593030622</v>
      </c>
      <c r="H34" s="53">
        <f>H33/G33*100</f>
        <v>103.69999335987458</v>
      </c>
    </row>
    <row r="35" spans="1:8" ht="15.75" customHeight="1">
      <c r="A35" s="81" t="s">
        <v>26</v>
      </c>
      <c r="B35" s="55"/>
      <c r="C35" s="53">
        <v>316789</v>
      </c>
      <c r="D35" s="53">
        <v>341755</v>
      </c>
      <c r="E35" s="53">
        <v>352691</v>
      </c>
      <c r="F35" s="53">
        <v>365388</v>
      </c>
      <c r="G35" s="53">
        <v>380004</v>
      </c>
      <c r="H35" s="53">
        <v>394064</v>
      </c>
    </row>
    <row r="36" spans="1:8" ht="18.75" customHeight="1">
      <c r="A36" s="54" t="s">
        <v>5</v>
      </c>
      <c r="B36" s="55"/>
      <c r="C36" s="53" t="e">
        <v>#DIV/0!</v>
      </c>
      <c r="D36" s="53">
        <f>D35/C35%</f>
        <v>107.88095546246872</v>
      </c>
      <c r="E36" s="53">
        <f>E35/D35%</f>
        <v>103.19995318283566</v>
      </c>
      <c r="F36" s="53">
        <f>F35/E35%</f>
        <v>103.60003515825468</v>
      </c>
      <c r="G36" s="53">
        <f>G35/F35%</f>
        <v>104.00013136720418</v>
      </c>
      <c r="H36" s="53">
        <f>H35/G35%</f>
        <v>103.69996105304155</v>
      </c>
    </row>
    <row r="37" spans="1:8" ht="27.75" customHeight="1">
      <c r="A37" s="79" t="s">
        <v>14</v>
      </c>
      <c r="B37" s="77"/>
      <c r="C37" s="87">
        <f aca="true" t="shared" si="2" ref="C37:H37">C22/C7/12*1000</f>
        <v>18634.592065374985</v>
      </c>
      <c r="D37" s="87">
        <f t="shared" si="2"/>
        <v>21716.16934956158</v>
      </c>
      <c r="E37" s="87">
        <f t="shared" si="2"/>
        <v>25043.15960912052</v>
      </c>
      <c r="F37" s="87">
        <f t="shared" si="2"/>
        <v>27100.637893593925</v>
      </c>
      <c r="G37" s="87">
        <f t="shared" si="2"/>
        <v>29206.36536373507</v>
      </c>
      <c r="H37" s="87">
        <f t="shared" si="2"/>
        <v>31439.909066232358</v>
      </c>
    </row>
    <row r="38" spans="1:8" ht="15.75" customHeight="1">
      <c r="A38" s="54" t="s">
        <v>5</v>
      </c>
      <c r="B38" s="55"/>
      <c r="C38" s="53" t="e">
        <v>#DIV/0!</v>
      </c>
      <c r="D38" s="53">
        <f>D37/C37%</f>
        <v>116.53686473723504</v>
      </c>
      <c r="E38" s="53">
        <f>E37/D37%</f>
        <v>115.32033668555873</v>
      </c>
      <c r="F38" s="53">
        <f>F37/E37%</f>
        <v>108.21572963071355</v>
      </c>
      <c r="G38" s="53">
        <f>G37/F37%</f>
        <v>107.77002917203988</v>
      </c>
      <c r="H38" s="53">
        <f>H37/G37%</f>
        <v>107.64745518547349</v>
      </c>
    </row>
    <row r="39" spans="1:8" ht="15" hidden="1">
      <c r="A39" s="54" t="s">
        <v>61</v>
      </c>
      <c r="B39" s="55"/>
      <c r="C39" s="73">
        <f aca="true" t="shared" si="3" ref="C39:H46">C25/C10/12*1000</f>
        <v>18553.855580693817</v>
      </c>
      <c r="D39" s="74">
        <f t="shared" si="3"/>
        <v>21717.44865272282</v>
      </c>
      <c r="E39" s="74">
        <f t="shared" si="3"/>
        <v>25459.52522844656</v>
      </c>
      <c r="F39" s="74">
        <f t="shared" si="3"/>
        <v>27552.989670242354</v>
      </c>
      <c r="G39" s="74">
        <f t="shared" si="3"/>
        <v>29700.28804131903</v>
      </c>
      <c r="H39" s="74">
        <f t="shared" si="3"/>
        <v>31973.62932061978</v>
      </c>
    </row>
    <row r="40" spans="1:8" ht="15" hidden="1">
      <c r="A40" s="54" t="s">
        <v>62</v>
      </c>
      <c r="B40" s="55"/>
      <c r="C40" s="73">
        <f t="shared" si="3"/>
        <v>19342.105263157893</v>
      </c>
      <c r="D40" s="74">
        <f t="shared" si="3"/>
        <v>22209.401709401707</v>
      </c>
      <c r="E40" s="74">
        <f t="shared" si="3"/>
        <v>24696.581196581195</v>
      </c>
      <c r="F40" s="74">
        <f t="shared" si="3"/>
        <v>26722.222222222226</v>
      </c>
      <c r="G40" s="74">
        <f t="shared" si="3"/>
        <v>28782.05128205128</v>
      </c>
      <c r="H40" s="74">
        <f t="shared" si="3"/>
        <v>30972.222222222226</v>
      </c>
    </row>
    <row r="41" spans="1:8" ht="15" hidden="1">
      <c r="A41" s="54" t="s">
        <v>63</v>
      </c>
      <c r="B41" s="55"/>
      <c r="C41" s="73">
        <f t="shared" si="3"/>
        <v>18843.642611683852</v>
      </c>
      <c r="D41" s="74">
        <f t="shared" si="3"/>
        <v>21561.666666666668</v>
      </c>
      <c r="E41" s="74">
        <f t="shared" si="3"/>
        <v>23976.66666666667</v>
      </c>
      <c r="F41" s="74">
        <f t="shared" si="3"/>
        <v>25942.5</v>
      </c>
      <c r="G41" s="74">
        <f t="shared" si="3"/>
        <v>27945.833333333336</v>
      </c>
      <c r="H41" s="74">
        <f t="shared" si="3"/>
        <v>30070.833333333336</v>
      </c>
    </row>
    <row r="42" spans="1:8" ht="15" hidden="1">
      <c r="A42" s="54" t="s">
        <v>64</v>
      </c>
      <c r="B42" s="55"/>
      <c r="C42" s="73">
        <f t="shared" si="3"/>
        <v>19488.405797101448</v>
      </c>
      <c r="D42" s="74">
        <f t="shared" si="3"/>
        <v>22501.063829787232</v>
      </c>
      <c r="E42" s="74">
        <f t="shared" si="3"/>
        <v>25021.27659574468</v>
      </c>
      <c r="F42" s="74">
        <f t="shared" si="3"/>
        <v>27073.04964539007</v>
      </c>
      <c r="G42" s="74">
        <f t="shared" si="3"/>
        <v>29159.57446808511</v>
      </c>
      <c r="H42" s="74">
        <f t="shared" si="3"/>
        <v>31375.886524822694</v>
      </c>
    </row>
    <row r="43" spans="1:8" ht="15" hidden="1">
      <c r="A43" s="54" t="s">
        <v>65</v>
      </c>
      <c r="B43" s="55"/>
      <c r="C43" s="73">
        <f t="shared" si="3"/>
        <v>20743.506493506495</v>
      </c>
      <c r="D43" s="74">
        <f t="shared" si="3"/>
        <v>23842.827004219413</v>
      </c>
      <c r="E43" s="74">
        <f t="shared" si="3"/>
        <v>26513.713080168774</v>
      </c>
      <c r="F43" s="74">
        <f t="shared" si="3"/>
        <v>28687.76371308017</v>
      </c>
      <c r="G43" s="74">
        <f t="shared" si="3"/>
        <v>30917.72151898734</v>
      </c>
      <c r="H43" s="74">
        <f t="shared" si="3"/>
        <v>33270.04219409283</v>
      </c>
    </row>
    <row r="44" spans="1:8" ht="15.75" customHeight="1" hidden="1">
      <c r="A44" s="54" t="s">
        <v>66</v>
      </c>
      <c r="B44" s="55"/>
      <c r="C44" s="73">
        <f t="shared" si="3"/>
        <v>20440.47619047619</v>
      </c>
      <c r="D44" s="74">
        <f t="shared" si="3"/>
        <v>23175.28735632184</v>
      </c>
      <c r="E44" s="74">
        <f t="shared" si="3"/>
        <v>25770.114942528737</v>
      </c>
      <c r="F44" s="74">
        <f t="shared" si="3"/>
        <v>27882.183908045976</v>
      </c>
      <c r="G44" s="74">
        <f t="shared" si="3"/>
        <v>30028.73563218391</v>
      </c>
      <c r="H44" s="74">
        <f t="shared" si="3"/>
        <v>32327.586206896547</v>
      </c>
    </row>
    <row r="45" spans="1:8" ht="15" hidden="1">
      <c r="A45" s="54" t="s">
        <v>67</v>
      </c>
      <c r="B45" s="55"/>
      <c r="C45" s="73">
        <f t="shared" si="3"/>
        <v>17682.400932400935</v>
      </c>
      <c r="D45" s="74">
        <f t="shared" si="3"/>
        <v>20572.988505747126</v>
      </c>
      <c r="E45" s="74">
        <f t="shared" si="3"/>
        <v>22877.011494252874</v>
      </c>
      <c r="F45" s="74">
        <f t="shared" si="3"/>
        <v>24752.87356321839</v>
      </c>
      <c r="G45" s="74">
        <f t="shared" si="3"/>
        <v>26660.919540229883</v>
      </c>
      <c r="H45" s="74">
        <f t="shared" si="3"/>
        <v>28693.678160919542</v>
      </c>
    </row>
    <row r="46" spans="1:8" ht="15" hidden="1">
      <c r="A46" s="54" t="s">
        <v>68</v>
      </c>
      <c r="B46" s="55"/>
      <c r="C46" s="73">
        <f t="shared" si="3"/>
        <v>17434.684684684686</v>
      </c>
      <c r="D46" s="74">
        <f t="shared" si="3"/>
        <v>20159.492273730684</v>
      </c>
      <c r="E46" s="74">
        <f t="shared" si="3"/>
        <v>22417.21854304636</v>
      </c>
      <c r="F46" s="74">
        <f t="shared" si="3"/>
        <v>24255.51876379691</v>
      </c>
      <c r="G46" s="74">
        <f t="shared" si="3"/>
        <v>26125.827814569537</v>
      </c>
      <c r="H46" s="74">
        <f t="shared" si="3"/>
        <v>28145.143487858717</v>
      </c>
    </row>
    <row r="47" spans="1:8" ht="18.75" customHeight="1">
      <c r="A47" s="81" t="s">
        <v>6</v>
      </c>
      <c r="B47" s="55"/>
      <c r="C47" s="53">
        <f aca="true" t="shared" si="4" ref="C47:H47">C33/C18/12*1000</f>
        <v>16229.126108587498</v>
      </c>
      <c r="D47" s="53">
        <f t="shared" si="4"/>
        <v>16845.933376595283</v>
      </c>
      <c r="E47" s="53">
        <f t="shared" si="4"/>
        <v>17384.977287475667</v>
      </c>
      <c r="F47" s="53">
        <f t="shared" si="4"/>
        <v>18010.869565217392</v>
      </c>
      <c r="G47" s="53">
        <f t="shared" si="4"/>
        <v>18731.2892061432</v>
      </c>
      <c r="H47" s="53">
        <f t="shared" si="4"/>
        <v>19424.3456629894</v>
      </c>
    </row>
    <row r="48" spans="1:8" ht="18" customHeight="1">
      <c r="A48" s="54" t="s">
        <v>5</v>
      </c>
      <c r="B48" s="55"/>
      <c r="C48" s="73" t="e">
        <v>#DIV/0!</v>
      </c>
      <c r="D48" s="73">
        <f>D47/C47%</f>
        <v>103.80061910839062</v>
      </c>
      <c r="E48" s="73">
        <f>E47/D47%</f>
        <v>103.19984591432195</v>
      </c>
      <c r="F48" s="73">
        <f>F47/E47%</f>
        <v>103.60019036776438</v>
      </c>
      <c r="G48" s="73">
        <f>G47/F47%</f>
        <v>103.99991593030624</v>
      </c>
      <c r="H48" s="73">
        <f>H47/G47%</f>
        <v>103.69999335987457</v>
      </c>
    </row>
    <row r="49" spans="1:8" ht="13.5" customHeight="1">
      <c r="A49" s="81" t="s">
        <v>26</v>
      </c>
      <c r="B49" s="55"/>
      <c r="C49" s="73">
        <v>21051.9</v>
      </c>
      <c r="D49" s="73">
        <v>22820.2</v>
      </c>
      <c r="E49" s="73">
        <v>23550.4</v>
      </c>
      <c r="F49" s="73">
        <v>24398.2</v>
      </c>
      <c r="G49" s="73">
        <v>25374.2</v>
      </c>
      <c r="H49" s="73">
        <v>26313</v>
      </c>
    </row>
    <row r="50" spans="1:8" ht="18.75" customHeight="1">
      <c r="A50" s="54" t="s">
        <v>5</v>
      </c>
      <c r="B50" s="55"/>
      <c r="C50" s="53" t="e">
        <v>#DIV/0!</v>
      </c>
      <c r="D50" s="73">
        <f>D49/C49%</f>
        <v>108.39971689016194</v>
      </c>
      <c r="E50" s="73">
        <f>E49/D49%</f>
        <v>103.19979667137011</v>
      </c>
      <c r="F50" s="73">
        <f>F49/E49%</f>
        <v>103.59993885454175</v>
      </c>
      <c r="G50" s="73">
        <f>G49/F49%</f>
        <v>104.00029510373716</v>
      </c>
      <c r="H50" s="73">
        <f>H49/G49%</f>
        <v>103.69982107810294</v>
      </c>
    </row>
    <row r="51" spans="1:8" ht="28.5" customHeight="1">
      <c r="A51" s="84" t="s">
        <v>0</v>
      </c>
      <c r="B51" s="85"/>
      <c r="C51" s="87">
        <f aca="true" t="shared" si="5" ref="C51:H51">C53+C54+C55+C56+C57+C58+C59+C60</f>
        <v>432.3</v>
      </c>
      <c r="D51" s="87">
        <f t="shared" si="5"/>
        <v>586</v>
      </c>
      <c r="E51" s="88">
        <f t="shared" si="5"/>
        <v>640</v>
      </c>
      <c r="F51" s="88">
        <f t="shared" si="5"/>
        <v>693.12</v>
      </c>
      <c r="G51" s="88">
        <f t="shared" si="5"/>
        <v>747.1833600000001</v>
      </c>
      <c r="H51" s="86">
        <f t="shared" si="5"/>
        <v>803.9692953599999</v>
      </c>
    </row>
    <row r="52" spans="1:8" ht="15.75" customHeight="1">
      <c r="A52" s="54" t="s">
        <v>5</v>
      </c>
      <c r="B52" s="55"/>
      <c r="C52" s="74" t="e">
        <v>#DIV/0!</v>
      </c>
      <c r="D52" s="53">
        <f>D51/C51%</f>
        <v>135.55401341660883</v>
      </c>
      <c r="E52" s="53">
        <f>E51/D51%</f>
        <v>109.2150170648464</v>
      </c>
      <c r="F52" s="53">
        <f>F51/E51%</f>
        <v>108.3</v>
      </c>
      <c r="G52" s="53">
        <f>G51/F51%</f>
        <v>107.80000000000001</v>
      </c>
      <c r="H52" s="53">
        <f>H51/G51%</f>
        <v>107.59999999999998</v>
      </c>
    </row>
    <row r="53" spans="1:8" ht="15" hidden="1">
      <c r="A53" s="54" t="s">
        <v>61</v>
      </c>
      <c r="B53" s="55"/>
      <c r="C53" s="74">
        <v>256.3</v>
      </c>
      <c r="D53" s="74">
        <v>345.6</v>
      </c>
      <c r="E53" s="74">
        <v>369</v>
      </c>
      <c r="F53" s="74">
        <f>E53*108.3%</f>
        <v>399.627</v>
      </c>
      <c r="G53" s="74">
        <f>F53*107.8%</f>
        <v>430.797906</v>
      </c>
      <c r="H53" s="74">
        <f>G53*107.6%</f>
        <v>463.5385468559999</v>
      </c>
    </row>
    <row r="54" spans="1:8" ht="15" hidden="1">
      <c r="A54" s="54" t="s">
        <v>62</v>
      </c>
      <c r="B54" s="55"/>
      <c r="C54" s="74">
        <v>10</v>
      </c>
      <c r="D54" s="74">
        <v>13.5</v>
      </c>
      <c r="E54" s="74">
        <v>18</v>
      </c>
      <c r="F54" s="74">
        <f aca="true" t="shared" si="6" ref="F54:F60">E54*108.3%</f>
        <v>19.494</v>
      </c>
      <c r="G54" s="74">
        <f aca="true" t="shared" si="7" ref="G54:G60">F54*107.8%</f>
        <v>21.014532000000003</v>
      </c>
      <c r="H54" s="74">
        <f aca="true" t="shared" si="8" ref="H54:H60">G54*107.6%</f>
        <v>22.611636432</v>
      </c>
    </row>
    <row r="55" spans="1:8" ht="15" hidden="1">
      <c r="A55" s="54" t="s">
        <v>63</v>
      </c>
      <c r="B55" s="55"/>
      <c r="C55" s="74">
        <v>13</v>
      </c>
      <c r="D55" s="74">
        <v>17.6</v>
      </c>
      <c r="E55" s="74">
        <v>22</v>
      </c>
      <c r="F55" s="74">
        <f t="shared" si="6"/>
        <v>23.826</v>
      </c>
      <c r="G55" s="74">
        <f t="shared" si="7"/>
        <v>25.684428</v>
      </c>
      <c r="H55" s="74">
        <f t="shared" si="8"/>
        <v>27.636444527999995</v>
      </c>
    </row>
    <row r="56" spans="1:8" ht="15" hidden="1">
      <c r="A56" s="54" t="s">
        <v>64</v>
      </c>
      <c r="B56" s="55"/>
      <c r="C56" s="74">
        <v>44</v>
      </c>
      <c r="D56" s="74">
        <v>59.4</v>
      </c>
      <c r="E56" s="74">
        <v>64</v>
      </c>
      <c r="F56" s="74">
        <f t="shared" si="6"/>
        <v>69.312</v>
      </c>
      <c r="G56" s="74">
        <f t="shared" si="7"/>
        <v>74.71833600000001</v>
      </c>
      <c r="H56" s="74">
        <f t="shared" si="8"/>
        <v>80.396929536</v>
      </c>
    </row>
    <row r="57" spans="1:8" ht="15" hidden="1">
      <c r="A57" s="54" t="s">
        <v>65</v>
      </c>
      <c r="B57" s="55"/>
      <c r="C57" s="74">
        <v>13</v>
      </c>
      <c r="D57" s="74">
        <v>17.6</v>
      </c>
      <c r="E57" s="74">
        <v>22</v>
      </c>
      <c r="F57" s="74">
        <f t="shared" si="6"/>
        <v>23.826</v>
      </c>
      <c r="G57" s="74">
        <f t="shared" si="7"/>
        <v>25.684428</v>
      </c>
      <c r="H57" s="74">
        <f t="shared" si="8"/>
        <v>27.636444527999995</v>
      </c>
    </row>
    <row r="58" spans="1:8" ht="15" customHeight="1" hidden="1">
      <c r="A58" s="54" t="s">
        <v>66</v>
      </c>
      <c r="B58" s="55"/>
      <c r="C58" s="74">
        <v>5</v>
      </c>
      <c r="D58" s="74">
        <v>6.8</v>
      </c>
      <c r="E58" s="74">
        <v>10</v>
      </c>
      <c r="F58" s="74">
        <f t="shared" si="6"/>
        <v>10.83</v>
      </c>
      <c r="G58" s="74">
        <f t="shared" si="7"/>
        <v>11.674740000000002</v>
      </c>
      <c r="H58" s="74">
        <f t="shared" si="8"/>
        <v>12.56202024</v>
      </c>
    </row>
    <row r="59" spans="1:8" ht="15" hidden="1">
      <c r="A59" s="54" t="s">
        <v>67</v>
      </c>
      <c r="B59" s="55"/>
      <c r="C59" s="74">
        <v>34</v>
      </c>
      <c r="D59" s="74">
        <v>46</v>
      </c>
      <c r="E59" s="74">
        <v>50</v>
      </c>
      <c r="F59" s="74">
        <f t="shared" si="6"/>
        <v>54.15</v>
      </c>
      <c r="G59" s="74">
        <f t="shared" si="7"/>
        <v>58.3737</v>
      </c>
      <c r="H59" s="74">
        <f t="shared" si="8"/>
        <v>62.81010119999999</v>
      </c>
    </row>
    <row r="60" spans="1:8" ht="15" hidden="1">
      <c r="A60" s="54" t="s">
        <v>68</v>
      </c>
      <c r="B60" s="55"/>
      <c r="C60" s="74">
        <v>57</v>
      </c>
      <c r="D60" s="74">
        <v>79.5</v>
      </c>
      <c r="E60" s="74">
        <v>85</v>
      </c>
      <c r="F60" s="74">
        <f t="shared" si="6"/>
        <v>92.05499999999999</v>
      </c>
      <c r="G60" s="74">
        <f t="shared" si="7"/>
        <v>99.23528999999999</v>
      </c>
      <c r="H60" s="74">
        <f t="shared" si="8"/>
        <v>106.77717203999998</v>
      </c>
    </row>
    <row r="61" spans="1:8" ht="32.25" customHeight="1">
      <c r="A61" s="84" t="s">
        <v>7</v>
      </c>
      <c r="B61" s="85"/>
      <c r="C61" s="86">
        <v>11</v>
      </c>
      <c r="D61" s="86">
        <v>5</v>
      </c>
      <c r="E61" s="86">
        <v>5</v>
      </c>
      <c r="F61" s="86">
        <v>5</v>
      </c>
      <c r="G61" s="86">
        <v>5</v>
      </c>
      <c r="H61" s="86">
        <v>5</v>
      </c>
    </row>
    <row r="62" spans="1:8" ht="16.5" customHeight="1">
      <c r="A62" s="54" t="s">
        <v>5</v>
      </c>
      <c r="B62" s="55"/>
      <c r="C62" s="53" t="e">
        <v>#DIV/0!</v>
      </c>
      <c r="D62" s="53">
        <f>D61/C61%</f>
        <v>45.45454545454545</v>
      </c>
      <c r="E62" s="53">
        <f>E61/D61%</f>
        <v>100</v>
      </c>
      <c r="F62" s="53">
        <f>F61/E61%</f>
        <v>100</v>
      </c>
      <c r="G62" s="53">
        <f>G61/F61%</f>
        <v>100</v>
      </c>
      <c r="H62" s="53">
        <f>H61/G61%</f>
        <v>100</v>
      </c>
    </row>
    <row r="63" spans="1:8" ht="15" hidden="1">
      <c r="A63" s="54" t="s">
        <v>61</v>
      </c>
      <c r="B63" s="55"/>
      <c r="C63" s="73">
        <v>11</v>
      </c>
      <c r="D63" s="74">
        <v>5</v>
      </c>
      <c r="E63" s="74">
        <v>5</v>
      </c>
      <c r="F63" s="74">
        <v>5</v>
      </c>
      <c r="G63" s="74">
        <v>5</v>
      </c>
      <c r="H63" s="74">
        <v>5</v>
      </c>
    </row>
    <row r="64" spans="1:8" ht="15" hidden="1">
      <c r="A64" s="54" t="s">
        <v>62</v>
      </c>
      <c r="B64" s="55"/>
      <c r="C64" s="73"/>
      <c r="D64" s="74"/>
      <c r="E64" s="74"/>
      <c r="F64" s="74"/>
      <c r="G64" s="74"/>
      <c r="H64" s="74"/>
    </row>
    <row r="65" spans="1:8" ht="15" hidden="1">
      <c r="A65" s="54" t="s">
        <v>63</v>
      </c>
      <c r="B65" s="55"/>
      <c r="C65" s="73"/>
      <c r="D65" s="74"/>
      <c r="E65" s="74"/>
      <c r="F65" s="74"/>
      <c r="G65" s="74"/>
      <c r="H65" s="74"/>
    </row>
    <row r="66" spans="1:8" ht="15" hidden="1">
      <c r="A66" s="54" t="s">
        <v>64</v>
      </c>
      <c r="B66" s="55"/>
      <c r="C66" s="73"/>
      <c r="D66" s="74"/>
      <c r="E66" s="74"/>
      <c r="F66" s="74"/>
      <c r="G66" s="74"/>
      <c r="H66" s="74"/>
    </row>
    <row r="67" spans="1:8" ht="15" hidden="1">
      <c r="A67" s="54" t="s">
        <v>65</v>
      </c>
      <c r="B67" s="55"/>
      <c r="C67" s="73"/>
      <c r="D67" s="74"/>
      <c r="E67" s="74"/>
      <c r="F67" s="74"/>
      <c r="G67" s="74"/>
      <c r="H67" s="74"/>
    </row>
    <row r="68" spans="1:8" ht="15" customHeight="1" hidden="1">
      <c r="A68" s="54" t="s">
        <v>66</v>
      </c>
      <c r="B68" s="55"/>
      <c r="C68" s="73"/>
      <c r="D68" s="74"/>
      <c r="E68" s="74"/>
      <c r="F68" s="74"/>
      <c r="G68" s="74"/>
      <c r="H68" s="74"/>
    </row>
    <row r="69" spans="1:8" ht="15" hidden="1">
      <c r="A69" s="54" t="s">
        <v>67</v>
      </c>
      <c r="B69" s="55"/>
      <c r="C69" s="73"/>
      <c r="D69" s="74"/>
      <c r="E69" s="74"/>
      <c r="F69" s="74"/>
      <c r="G69" s="74"/>
      <c r="H69" s="74"/>
    </row>
    <row r="70" spans="1:8" ht="15" hidden="1">
      <c r="A70" s="54" t="s">
        <v>68</v>
      </c>
      <c r="B70" s="55"/>
      <c r="C70" s="73"/>
      <c r="D70" s="74"/>
      <c r="E70" s="74"/>
      <c r="F70" s="74"/>
      <c r="G70" s="74"/>
      <c r="H70" s="74"/>
    </row>
    <row r="71" spans="1:8" ht="29.25" customHeight="1">
      <c r="A71" s="76" t="s">
        <v>8</v>
      </c>
      <c r="B71" s="77"/>
      <c r="C71" s="82">
        <v>1120</v>
      </c>
      <c r="D71" s="82">
        <v>1169.3</v>
      </c>
      <c r="E71" s="82">
        <v>1206.7</v>
      </c>
      <c r="F71" s="82">
        <v>1251</v>
      </c>
      <c r="G71" s="82">
        <v>1300</v>
      </c>
      <c r="H71" s="83">
        <v>1348.2</v>
      </c>
    </row>
    <row r="72" spans="1:8" ht="16.5" customHeight="1">
      <c r="A72" s="54" t="s">
        <v>5</v>
      </c>
      <c r="B72" s="55"/>
      <c r="C72" s="53" t="e">
        <v>#DIV/0!</v>
      </c>
      <c r="D72" s="53">
        <f>D71/C71%</f>
        <v>104.40178571428572</v>
      </c>
      <c r="E72" s="53">
        <f>E71/D71%</f>
        <v>103.19849482596426</v>
      </c>
      <c r="F72" s="53">
        <f>F71/E71%</f>
        <v>103.67116930471533</v>
      </c>
      <c r="G72" s="53">
        <f>G71/F71%</f>
        <v>103.91686650679456</v>
      </c>
      <c r="H72" s="53">
        <f>H71/G71%</f>
        <v>103.70769230769231</v>
      </c>
    </row>
    <row r="73" spans="1:8" ht="14.25" customHeight="1" hidden="1">
      <c r="A73" s="54" t="s">
        <v>61</v>
      </c>
      <c r="B73" s="55"/>
      <c r="C73" s="64">
        <v>1120</v>
      </c>
      <c r="D73" s="64">
        <v>1169.3</v>
      </c>
      <c r="E73" s="64">
        <v>1206.7</v>
      </c>
      <c r="F73" s="64">
        <v>1251</v>
      </c>
      <c r="G73" s="64">
        <v>1300</v>
      </c>
      <c r="H73" s="65">
        <v>1348.2</v>
      </c>
    </row>
    <row r="74" spans="1:8" ht="15" hidden="1">
      <c r="A74" s="54" t="s">
        <v>62</v>
      </c>
      <c r="B74" s="55"/>
      <c r="C74" s="73"/>
      <c r="D74" s="74"/>
      <c r="E74" s="74"/>
      <c r="F74" s="74"/>
      <c r="G74" s="74"/>
      <c r="H74" s="74"/>
    </row>
    <row r="75" spans="1:8" ht="15" hidden="1">
      <c r="A75" s="54" t="s">
        <v>63</v>
      </c>
      <c r="B75" s="55"/>
      <c r="C75" s="73"/>
      <c r="D75" s="74"/>
      <c r="E75" s="74"/>
      <c r="F75" s="74"/>
      <c r="G75" s="74"/>
      <c r="H75" s="74"/>
    </row>
    <row r="76" spans="1:8" ht="15" hidden="1">
      <c r="A76" s="54" t="s">
        <v>64</v>
      </c>
      <c r="B76" s="55"/>
      <c r="C76" s="73"/>
      <c r="D76" s="74"/>
      <c r="E76" s="74"/>
      <c r="F76" s="74"/>
      <c r="G76" s="74"/>
      <c r="H76" s="74"/>
    </row>
    <row r="77" spans="1:8" ht="15" hidden="1">
      <c r="A77" s="54" t="s">
        <v>65</v>
      </c>
      <c r="B77" s="55"/>
      <c r="C77" s="73"/>
      <c r="D77" s="74"/>
      <c r="E77" s="74"/>
      <c r="F77" s="74"/>
      <c r="G77" s="74"/>
      <c r="H77" s="74"/>
    </row>
    <row r="78" spans="1:8" ht="15.75" customHeight="1" hidden="1">
      <c r="A78" s="54" t="s">
        <v>66</v>
      </c>
      <c r="B78" s="55"/>
      <c r="C78" s="73"/>
      <c r="D78" s="74"/>
      <c r="E78" s="74"/>
      <c r="F78" s="74"/>
      <c r="G78" s="74"/>
      <c r="H78" s="74"/>
    </row>
    <row r="79" spans="1:8" ht="15" hidden="1">
      <c r="A79" s="54" t="s">
        <v>67</v>
      </c>
      <c r="B79" s="55"/>
      <c r="C79" s="73"/>
      <c r="D79" s="74"/>
      <c r="E79" s="74"/>
      <c r="F79" s="74"/>
      <c r="G79" s="74"/>
      <c r="H79" s="74"/>
    </row>
    <row r="80" spans="1:8" ht="15" hidden="1">
      <c r="A80" s="54" t="s">
        <v>68</v>
      </c>
      <c r="B80" s="55"/>
      <c r="C80" s="73"/>
      <c r="D80" s="74"/>
      <c r="E80" s="74"/>
      <c r="F80" s="74"/>
      <c r="G80" s="74"/>
      <c r="H80" s="74"/>
    </row>
    <row r="81" spans="1:8" ht="30.75" customHeight="1">
      <c r="A81" s="76" t="s">
        <v>69</v>
      </c>
      <c r="B81" s="77"/>
      <c r="C81" s="78">
        <f aca="true" t="shared" si="9" ref="C81:H81">C82+C83+C84+C85+C86+C87+C88+C89</f>
        <v>3192</v>
      </c>
      <c r="D81" s="78">
        <f t="shared" si="9"/>
        <v>3117</v>
      </c>
      <c r="E81" s="78">
        <f t="shared" si="9"/>
        <v>3092</v>
      </c>
      <c r="F81" s="78">
        <f t="shared" si="9"/>
        <v>3083</v>
      </c>
      <c r="G81" s="78">
        <f t="shared" si="9"/>
        <v>3048</v>
      </c>
      <c r="H81" s="78">
        <f t="shared" si="9"/>
        <v>3008</v>
      </c>
    </row>
    <row r="82" spans="1:8" ht="15" hidden="1">
      <c r="A82" s="49" t="s">
        <v>61</v>
      </c>
      <c r="B82" s="51"/>
      <c r="C82" s="52">
        <v>2210</v>
      </c>
      <c r="D82" s="52">
        <v>2155</v>
      </c>
      <c r="E82" s="52">
        <v>2135</v>
      </c>
      <c r="F82" s="52">
        <v>2135</v>
      </c>
      <c r="G82" s="52">
        <v>2128</v>
      </c>
      <c r="H82" s="52">
        <v>2115</v>
      </c>
    </row>
    <row r="83" spans="1:8" ht="15" hidden="1">
      <c r="A83" s="49" t="s">
        <v>62</v>
      </c>
      <c r="B83" s="51"/>
      <c r="C83" s="52">
        <v>44</v>
      </c>
      <c r="D83" s="52">
        <v>42</v>
      </c>
      <c r="E83" s="52">
        <v>42</v>
      </c>
      <c r="F83" s="52">
        <v>42</v>
      </c>
      <c r="G83" s="52">
        <v>39</v>
      </c>
      <c r="H83" s="52">
        <v>35</v>
      </c>
    </row>
    <row r="84" spans="1:8" ht="15" hidden="1">
      <c r="A84" s="49" t="s">
        <v>63</v>
      </c>
      <c r="B84" s="51"/>
      <c r="C84" s="52">
        <v>126</v>
      </c>
      <c r="D84" s="52">
        <v>122</v>
      </c>
      <c r="E84" s="52">
        <v>121</v>
      </c>
      <c r="F84" s="52">
        <v>120</v>
      </c>
      <c r="G84" s="52">
        <v>115</v>
      </c>
      <c r="H84" s="52">
        <v>111</v>
      </c>
    </row>
    <row r="85" spans="1:8" ht="15" hidden="1">
      <c r="A85" s="49" t="s">
        <v>64</v>
      </c>
      <c r="B85" s="51"/>
      <c r="C85" s="52">
        <v>305</v>
      </c>
      <c r="D85" s="52">
        <v>301</v>
      </c>
      <c r="E85" s="52">
        <v>300</v>
      </c>
      <c r="F85" s="52">
        <v>298</v>
      </c>
      <c r="G85" s="52">
        <v>292</v>
      </c>
      <c r="H85" s="52">
        <v>285</v>
      </c>
    </row>
    <row r="86" spans="1:8" ht="15" hidden="1">
      <c r="A86" s="49" t="s">
        <v>65</v>
      </c>
      <c r="B86" s="51"/>
      <c r="C86" s="52">
        <v>104</v>
      </c>
      <c r="D86" s="52">
        <v>100</v>
      </c>
      <c r="E86" s="52">
        <v>100</v>
      </c>
      <c r="F86" s="52">
        <v>99</v>
      </c>
      <c r="G86" s="52">
        <v>95</v>
      </c>
      <c r="H86" s="52">
        <v>92</v>
      </c>
    </row>
    <row r="87" spans="1:8" ht="13.5" customHeight="1" hidden="1">
      <c r="A87" s="49" t="s">
        <v>66</v>
      </c>
      <c r="B87" s="51"/>
      <c r="C87" s="52">
        <v>35</v>
      </c>
      <c r="D87" s="52">
        <v>34</v>
      </c>
      <c r="E87" s="52">
        <v>33</v>
      </c>
      <c r="F87" s="52">
        <v>32</v>
      </c>
      <c r="G87" s="52">
        <v>30</v>
      </c>
      <c r="H87" s="52">
        <v>28</v>
      </c>
    </row>
    <row r="88" spans="1:8" ht="15" hidden="1">
      <c r="A88" s="49" t="s">
        <v>67</v>
      </c>
      <c r="B88" s="51"/>
      <c r="C88" s="52">
        <v>178</v>
      </c>
      <c r="D88" s="52">
        <v>175</v>
      </c>
      <c r="E88" s="52">
        <v>174</v>
      </c>
      <c r="F88" s="52">
        <v>173</v>
      </c>
      <c r="G88" s="52">
        <v>171</v>
      </c>
      <c r="H88" s="52">
        <v>167</v>
      </c>
    </row>
    <row r="89" spans="1:8" ht="15" hidden="1">
      <c r="A89" s="49" t="s">
        <v>68</v>
      </c>
      <c r="B89" s="51"/>
      <c r="C89" s="52">
        <v>190</v>
      </c>
      <c r="D89" s="52">
        <v>188</v>
      </c>
      <c r="E89" s="52">
        <v>187</v>
      </c>
      <c r="F89" s="52">
        <v>184</v>
      </c>
      <c r="G89" s="52">
        <v>178</v>
      </c>
      <c r="H89" s="52">
        <v>175</v>
      </c>
    </row>
    <row r="90" spans="1:8" ht="15">
      <c r="A90" s="56"/>
      <c r="B90" s="56"/>
      <c r="C90" s="56"/>
      <c r="D90" s="57"/>
      <c r="E90" s="57"/>
      <c r="F90" s="57"/>
      <c r="G90" s="57"/>
      <c r="H90" s="57"/>
    </row>
    <row r="91" spans="1:8" ht="14.25">
      <c r="A91" s="101" t="s">
        <v>70</v>
      </c>
      <c r="B91" s="101"/>
      <c r="C91" s="101"/>
      <c r="D91" s="101"/>
      <c r="E91" s="101"/>
      <c r="F91" s="101"/>
      <c r="G91" s="101"/>
      <c r="H91" s="101"/>
    </row>
    <row r="92" spans="1:8" ht="15">
      <c r="A92" s="58"/>
      <c r="B92" s="59"/>
      <c r="C92" s="60"/>
      <c r="D92" s="59"/>
      <c r="E92" s="59"/>
      <c r="F92" s="59"/>
      <c r="G92" s="59"/>
      <c r="H92" s="59"/>
    </row>
    <row r="93" spans="1:8" ht="15">
      <c r="A93" s="59"/>
      <c r="B93" s="61" t="s">
        <v>2</v>
      </c>
      <c r="C93" s="60"/>
      <c r="D93" s="62" t="s">
        <v>71</v>
      </c>
      <c r="E93" s="59"/>
      <c r="F93" s="63" t="s">
        <v>72</v>
      </c>
      <c r="G93" s="63"/>
      <c r="H93" s="59"/>
    </row>
  </sheetData>
  <sheetProtection/>
  <mergeCells count="8">
    <mergeCell ref="A91:H91"/>
    <mergeCell ref="A3:H3"/>
    <mergeCell ref="A5:A6"/>
    <mergeCell ref="B5:B6"/>
    <mergeCell ref="C5:C6"/>
    <mergeCell ref="D5:D6"/>
    <mergeCell ref="E5:E6"/>
    <mergeCell ref="F5:H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106" zoomScaleSheetLayoutView="106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8" sqref="E38"/>
    </sheetView>
  </sheetViews>
  <sheetFormatPr defaultColWidth="9.00390625" defaultRowHeight="12.75"/>
  <cols>
    <col min="1" max="1" width="43.125" style="11" customWidth="1"/>
    <col min="2" max="2" width="9.125" style="11" customWidth="1"/>
    <col min="3" max="3" width="8.375" style="11" customWidth="1"/>
    <col min="4" max="4" width="7.625" style="11" customWidth="1"/>
    <col min="5" max="5" width="10.25390625" style="11" bestFit="1" customWidth="1"/>
    <col min="6" max="6" width="7.75390625" style="11" customWidth="1"/>
    <col min="7" max="7" width="10.375" style="11" bestFit="1" customWidth="1"/>
    <col min="8" max="8" width="8.00390625" style="11" customWidth="1"/>
    <col min="9" max="9" width="9.375" style="11" bestFit="1" customWidth="1"/>
    <col min="10" max="10" width="8.25390625" style="11" customWidth="1"/>
    <col min="11" max="11" width="9.375" style="11" bestFit="1" customWidth="1"/>
    <col min="12" max="12" width="8.625" style="11" customWidth="1"/>
    <col min="13" max="16384" width="9.125" style="11" customWidth="1"/>
  </cols>
  <sheetData>
    <row r="1" spans="2:12" ht="15.75">
      <c r="B1" s="37" t="s">
        <v>52</v>
      </c>
      <c r="C1" s="37"/>
      <c r="D1" s="37"/>
      <c r="E1" s="37"/>
      <c r="F1" s="37"/>
      <c r="G1" s="37"/>
      <c r="H1" s="18"/>
      <c r="I1" s="18"/>
      <c r="J1" s="18"/>
      <c r="K1" s="18"/>
      <c r="L1" s="18"/>
    </row>
    <row r="2" spans="1:11" s="2" customFormat="1" ht="15.75">
      <c r="A2" s="106" t="s">
        <v>59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2:12" ht="15.75" customHeight="1">
      <c r="B3" s="17"/>
      <c r="C3" s="17"/>
      <c r="D3" s="17"/>
      <c r="E3" s="17"/>
      <c r="F3" s="17"/>
      <c r="G3" s="17"/>
      <c r="H3" s="17"/>
      <c r="I3" s="105" t="s">
        <v>19</v>
      </c>
      <c r="J3" s="105"/>
      <c r="K3" s="105"/>
      <c r="L3" s="105"/>
    </row>
    <row r="4" spans="1:12" ht="25.5">
      <c r="A4" s="9"/>
      <c r="B4" s="10">
        <v>2018</v>
      </c>
      <c r="C4" s="10">
        <v>2019</v>
      </c>
      <c r="D4" s="10" t="s">
        <v>47</v>
      </c>
      <c r="E4" s="10" t="s">
        <v>48</v>
      </c>
      <c r="F4" s="10" t="s">
        <v>49</v>
      </c>
      <c r="G4" s="10" t="s">
        <v>41</v>
      </c>
      <c r="H4" s="10" t="s">
        <v>42</v>
      </c>
      <c r="I4" s="10" t="s">
        <v>45</v>
      </c>
      <c r="J4" s="10" t="s">
        <v>46</v>
      </c>
      <c r="K4" s="10" t="s">
        <v>50</v>
      </c>
      <c r="L4" s="10" t="s">
        <v>51</v>
      </c>
    </row>
    <row r="5" spans="1:12" s="13" customFormat="1" ht="12.75">
      <c r="A5" s="12" t="s">
        <v>21</v>
      </c>
      <c r="B5" s="23">
        <f>B6+B7+B8+B9+B10+B11+B12+B13+B14+B22+B21</f>
        <v>2529</v>
      </c>
      <c r="C5" s="23">
        <f>C6+C7+C8+C9+C10+C11+C12+C13+C14+C22+C21</f>
        <v>2547</v>
      </c>
      <c r="D5" s="21">
        <f>C5/B5*100</f>
        <v>100.71174377224199</v>
      </c>
      <c r="E5" s="23">
        <f>E6+E7+E8+E9+E10+E11+E12+E13+E14+E22+E21</f>
        <v>2456</v>
      </c>
      <c r="F5" s="21">
        <f>E5/C5*100</f>
        <v>96.42716921868866</v>
      </c>
      <c r="G5" s="23">
        <f>G6+G7+G8+G9+G10+G11+G12+G13+G14+G22+G21</f>
        <v>2456</v>
      </c>
      <c r="H5" s="21">
        <f>G5/E5*100</f>
        <v>100</v>
      </c>
      <c r="I5" s="23">
        <f>I6+I7+I8+I9+I10+I11+I12+I13+I14+I22+I21</f>
        <v>2456</v>
      </c>
      <c r="J5" s="22">
        <f>I5/G5*100</f>
        <v>100</v>
      </c>
      <c r="K5" s="23">
        <f>K6+K7+K8+K9+K10+K11+K12+K13+K14+K22+K21</f>
        <v>2456</v>
      </c>
      <c r="L5" s="22">
        <f>K5/I5*100</f>
        <v>100</v>
      </c>
    </row>
    <row r="6" spans="1:12" ht="24">
      <c r="A6" s="14" t="s">
        <v>34</v>
      </c>
      <c r="B6" s="40">
        <v>488</v>
      </c>
      <c r="C6" s="40">
        <v>509</v>
      </c>
      <c r="D6" s="41">
        <f aca="true" t="shared" si="0" ref="D6:D58">C6/B6*100</f>
        <v>104.30327868852459</v>
      </c>
      <c r="E6" s="40">
        <v>501</v>
      </c>
      <c r="F6" s="41">
        <f aca="true" t="shared" si="1" ref="F6:F58">E6/C6*100</f>
        <v>98.42829076620825</v>
      </c>
      <c r="G6" s="40">
        <v>501</v>
      </c>
      <c r="H6" s="41">
        <f aca="true" t="shared" si="2" ref="H6:H58">G6/E6*100</f>
        <v>100</v>
      </c>
      <c r="I6" s="40">
        <v>501</v>
      </c>
      <c r="J6" s="42">
        <f aca="true" t="shared" si="3" ref="J6:J58">I6/G6*100</f>
        <v>100</v>
      </c>
      <c r="K6" s="40">
        <v>501</v>
      </c>
      <c r="L6" s="22">
        <f aca="true" t="shared" si="4" ref="L6:L58">K6/I6*100</f>
        <v>100</v>
      </c>
    </row>
    <row r="7" spans="1:12" ht="12.75">
      <c r="A7" s="15" t="s">
        <v>22</v>
      </c>
      <c r="B7" s="40"/>
      <c r="C7" s="40"/>
      <c r="D7" s="41" t="e">
        <f t="shared" si="0"/>
        <v>#DIV/0!</v>
      </c>
      <c r="E7" s="40"/>
      <c r="F7" s="41" t="e">
        <f t="shared" si="1"/>
        <v>#DIV/0!</v>
      </c>
      <c r="G7" s="40"/>
      <c r="H7" s="41" t="e">
        <f t="shared" si="2"/>
        <v>#DIV/0!</v>
      </c>
      <c r="I7" s="40"/>
      <c r="J7" s="42" t="e">
        <f t="shared" si="3"/>
        <v>#DIV/0!</v>
      </c>
      <c r="K7" s="40"/>
      <c r="L7" s="22" t="e">
        <f t="shared" si="4"/>
        <v>#DIV/0!</v>
      </c>
    </row>
    <row r="8" spans="1:12" ht="12.75">
      <c r="A8" s="14" t="s">
        <v>23</v>
      </c>
      <c r="B8" s="40"/>
      <c r="C8" s="40"/>
      <c r="D8" s="41" t="e">
        <f t="shared" si="0"/>
        <v>#DIV/0!</v>
      </c>
      <c r="E8" s="40"/>
      <c r="F8" s="41" t="e">
        <f t="shared" si="1"/>
        <v>#DIV/0!</v>
      </c>
      <c r="G8" s="40"/>
      <c r="H8" s="41" t="e">
        <f t="shared" si="2"/>
        <v>#DIV/0!</v>
      </c>
      <c r="I8" s="40"/>
      <c r="J8" s="42" t="e">
        <f t="shared" si="3"/>
        <v>#DIV/0!</v>
      </c>
      <c r="K8" s="40"/>
      <c r="L8" s="22" t="e">
        <f t="shared" si="4"/>
        <v>#DIV/0!</v>
      </c>
    </row>
    <row r="9" spans="1:12" ht="12.75">
      <c r="A9" s="14" t="s">
        <v>24</v>
      </c>
      <c r="B9" s="40">
        <v>30</v>
      </c>
      <c r="C9" s="40">
        <v>33</v>
      </c>
      <c r="D9" s="41">
        <f t="shared" si="0"/>
        <v>110.00000000000001</v>
      </c>
      <c r="E9" s="40">
        <v>32</v>
      </c>
      <c r="F9" s="41">
        <f t="shared" si="1"/>
        <v>96.96969696969697</v>
      </c>
      <c r="G9" s="40">
        <v>32</v>
      </c>
      <c r="H9" s="41">
        <f t="shared" si="2"/>
        <v>100</v>
      </c>
      <c r="I9" s="40">
        <v>32</v>
      </c>
      <c r="J9" s="42">
        <f t="shared" si="3"/>
        <v>100</v>
      </c>
      <c r="K9" s="40">
        <v>32</v>
      </c>
      <c r="L9" s="22">
        <f t="shared" si="4"/>
        <v>100</v>
      </c>
    </row>
    <row r="10" spans="1:12" ht="24">
      <c r="A10" s="14" t="s">
        <v>35</v>
      </c>
      <c r="B10" s="40">
        <v>30</v>
      </c>
      <c r="C10" s="40">
        <v>31</v>
      </c>
      <c r="D10" s="41">
        <f t="shared" si="0"/>
        <v>103.33333333333334</v>
      </c>
      <c r="E10" s="40">
        <v>31</v>
      </c>
      <c r="F10" s="41">
        <f t="shared" si="1"/>
        <v>100</v>
      </c>
      <c r="G10" s="40">
        <v>31</v>
      </c>
      <c r="H10" s="41">
        <f t="shared" si="2"/>
        <v>100</v>
      </c>
      <c r="I10" s="40">
        <v>31</v>
      </c>
      <c r="J10" s="42">
        <f t="shared" si="3"/>
        <v>100</v>
      </c>
      <c r="K10" s="40">
        <v>31</v>
      </c>
      <c r="L10" s="22">
        <f t="shared" si="4"/>
        <v>100</v>
      </c>
    </row>
    <row r="11" spans="1:12" ht="12.75">
      <c r="A11" s="14" t="s">
        <v>9</v>
      </c>
      <c r="B11" s="40"/>
      <c r="C11" s="40"/>
      <c r="D11" s="41" t="e">
        <f t="shared" si="0"/>
        <v>#DIV/0!</v>
      </c>
      <c r="E11" s="40"/>
      <c r="F11" s="41" t="e">
        <f t="shared" si="1"/>
        <v>#DIV/0!</v>
      </c>
      <c r="G11" s="40"/>
      <c r="H11" s="41" t="e">
        <f t="shared" si="2"/>
        <v>#DIV/0!</v>
      </c>
      <c r="I11" s="40"/>
      <c r="J11" s="42" t="e">
        <f t="shared" si="3"/>
        <v>#DIV/0!</v>
      </c>
      <c r="K11" s="40"/>
      <c r="L11" s="22" t="e">
        <f t="shared" si="4"/>
        <v>#DIV/0!</v>
      </c>
    </row>
    <row r="12" spans="1:12" ht="12.75">
      <c r="A12" s="14" t="s">
        <v>36</v>
      </c>
      <c r="B12" s="40">
        <v>111</v>
      </c>
      <c r="C12" s="40">
        <v>113</v>
      </c>
      <c r="D12" s="41">
        <f t="shared" si="0"/>
        <v>101.8018018018018</v>
      </c>
      <c r="E12" s="40">
        <v>98</v>
      </c>
      <c r="F12" s="41">
        <f t="shared" si="1"/>
        <v>86.72566371681415</v>
      </c>
      <c r="G12" s="40">
        <v>98</v>
      </c>
      <c r="H12" s="41">
        <f t="shared" si="2"/>
        <v>100</v>
      </c>
      <c r="I12" s="40">
        <v>98</v>
      </c>
      <c r="J12" s="42">
        <f t="shared" si="3"/>
        <v>100</v>
      </c>
      <c r="K12" s="40">
        <v>98</v>
      </c>
      <c r="L12" s="22">
        <f t="shared" si="4"/>
        <v>100</v>
      </c>
    </row>
    <row r="13" spans="1:12" ht="12.75">
      <c r="A13" s="14" t="s">
        <v>37</v>
      </c>
      <c r="B13" s="40">
        <v>42</v>
      </c>
      <c r="C13" s="40">
        <v>43</v>
      </c>
      <c r="D13" s="41">
        <f t="shared" si="0"/>
        <v>102.38095238095238</v>
      </c>
      <c r="E13" s="40">
        <v>42</v>
      </c>
      <c r="F13" s="41">
        <f t="shared" si="1"/>
        <v>97.67441860465115</v>
      </c>
      <c r="G13" s="40">
        <v>42</v>
      </c>
      <c r="H13" s="41">
        <f t="shared" si="2"/>
        <v>100</v>
      </c>
      <c r="I13" s="40">
        <v>42</v>
      </c>
      <c r="J13" s="42">
        <f t="shared" si="3"/>
        <v>100</v>
      </c>
      <c r="K13" s="40">
        <v>42</v>
      </c>
      <c r="L13" s="22">
        <f t="shared" si="4"/>
        <v>100</v>
      </c>
    </row>
    <row r="14" spans="1:12" s="13" customFormat="1" ht="12.75">
      <c r="A14" s="16" t="s">
        <v>17</v>
      </c>
      <c r="B14" s="43">
        <v>1510</v>
      </c>
      <c r="C14" s="43">
        <v>1541</v>
      </c>
      <c r="D14" s="41">
        <f t="shared" si="0"/>
        <v>102.05298013245032</v>
      </c>
      <c r="E14" s="43">
        <v>1507</v>
      </c>
      <c r="F14" s="41">
        <f t="shared" si="1"/>
        <v>97.79364049318625</v>
      </c>
      <c r="G14" s="43">
        <v>1507</v>
      </c>
      <c r="H14" s="41">
        <f t="shared" si="2"/>
        <v>100</v>
      </c>
      <c r="I14" s="43">
        <v>1507</v>
      </c>
      <c r="J14" s="42">
        <f t="shared" si="3"/>
        <v>100</v>
      </c>
      <c r="K14" s="43">
        <v>1507</v>
      </c>
      <c r="L14" s="22">
        <f t="shared" si="4"/>
        <v>100</v>
      </c>
    </row>
    <row r="15" spans="1:12" s="13" customFormat="1" ht="12.75">
      <c r="A15" s="19" t="s">
        <v>16</v>
      </c>
      <c r="B15" s="40"/>
      <c r="C15" s="40"/>
      <c r="D15" s="41"/>
      <c r="E15" s="40"/>
      <c r="F15" s="41"/>
      <c r="G15" s="40"/>
      <c r="H15" s="41"/>
      <c r="I15" s="40"/>
      <c r="J15" s="42"/>
      <c r="K15" s="40"/>
      <c r="L15" s="22"/>
    </row>
    <row r="16" spans="1:12" s="13" customFormat="1" ht="12.75">
      <c r="A16" s="70" t="s">
        <v>26</v>
      </c>
      <c r="B16" s="42">
        <f>B18+B19+B20</f>
        <v>1254</v>
      </c>
      <c r="C16" s="42">
        <f>C18+C19+C20</f>
        <v>1248</v>
      </c>
      <c r="D16" s="41">
        <f t="shared" si="0"/>
        <v>99.52153110047847</v>
      </c>
      <c r="E16" s="42">
        <f>E18+E19+E20</f>
        <v>1248</v>
      </c>
      <c r="F16" s="41">
        <f t="shared" si="1"/>
        <v>100</v>
      </c>
      <c r="G16" s="42">
        <f>G18+G19+G20</f>
        <v>1248</v>
      </c>
      <c r="H16" s="41">
        <f t="shared" si="2"/>
        <v>100</v>
      </c>
      <c r="I16" s="42">
        <f>I18+I19+I20</f>
        <v>1248</v>
      </c>
      <c r="J16" s="42">
        <f t="shared" si="3"/>
        <v>100</v>
      </c>
      <c r="K16" s="42">
        <f>K18+K19+K20</f>
        <v>1248</v>
      </c>
      <c r="L16" s="22">
        <f t="shared" si="4"/>
        <v>100</v>
      </c>
    </row>
    <row r="17" spans="1:12" ht="12.75">
      <c r="A17" s="14" t="s">
        <v>25</v>
      </c>
      <c r="B17" s="40"/>
      <c r="C17" s="40"/>
      <c r="D17" s="41"/>
      <c r="E17" s="40"/>
      <c r="F17" s="41"/>
      <c r="G17" s="40"/>
      <c r="H17" s="41"/>
      <c r="I17" s="40"/>
      <c r="J17" s="42"/>
      <c r="K17" s="40"/>
      <c r="L17" s="22"/>
    </row>
    <row r="18" spans="1:12" ht="12.75">
      <c r="A18" s="14" t="s">
        <v>10</v>
      </c>
      <c r="B18" s="40">
        <v>575</v>
      </c>
      <c r="C18" s="40">
        <v>614</v>
      </c>
      <c r="D18" s="41">
        <f t="shared" si="0"/>
        <v>106.78260869565217</v>
      </c>
      <c r="E18" s="40">
        <v>614</v>
      </c>
      <c r="F18" s="41">
        <f t="shared" si="1"/>
        <v>100</v>
      </c>
      <c r="G18" s="40">
        <v>614</v>
      </c>
      <c r="H18" s="41">
        <f t="shared" si="2"/>
        <v>100</v>
      </c>
      <c r="I18" s="40">
        <v>614</v>
      </c>
      <c r="J18" s="42">
        <f t="shared" si="3"/>
        <v>100</v>
      </c>
      <c r="K18" s="40">
        <v>614</v>
      </c>
      <c r="L18" s="22">
        <f t="shared" si="4"/>
        <v>100</v>
      </c>
    </row>
    <row r="19" spans="1:12" ht="24">
      <c r="A19" s="14" t="s">
        <v>38</v>
      </c>
      <c r="B19" s="40">
        <v>600</v>
      </c>
      <c r="C19" s="40">
        <v>547</v>
      </c>
      <c r="D19" s="41">
        <f t="shared" si="0"/>
        <v>91.16666666666666</v>
      </c>
      <c r="E19" s="40">
        <v>547</v>
      </c>
      <c r="F19" s="41">
        <f t="shared" si="1"/>
        <v>100</v>
      </c>
      <c r="G19" s="40">
        <v>547</v>
      </c>
      <c r="H19" s="41">
        <f t="shared" si="2"/>
        <v>100</v>
      </c>
      <c r="I19" s="40">
        <v>547</v>
      </c>
      <c r="J19" s="42">
        <f t="shared" si="3"/>
        <v>100</v>
      </c>
      <c r="K19" s="40">
        <v>547</v>
      </c>
      <c r="L19" s="22">
        <f t="shared" si="4"/>
        <v>100</v>
      </c>
    </row>
    <row r="20" spans="1:12" ht="24">
      <c r="A20" s="14" t="s">
        <v>39</v>
      </c>
      <c r="B20" s="44">
        <v>79</v>
      </c>
      <c r="C20" s="44">
        <v>87</v>
      </c>
      <c r="D20" s="45">
        <f t="shared" si="0"/>
        <v>110.12658227848102</v>
      </c>
      <c r="E20" s="44">
        <v>87</v>
      </c>
      <c r="F20" s="45">
        <f t="shared" si="1"/>
        <v>100</v>
      </c>
      <c r="G20" s="44">
        <v>87</v>
      </c>
      <c r="H20" s="45">
        <f t="shared" si="2"/>
        <v>100</v>
      </c>
      <c r="I20" s="44">
        <v>87</v>
      </c>
      <c r="J20" s="46">
        <f t="shared" si="3"/>
        <v>100</v>
      </c>
      <c r="K20" s="44">
        <v>87</v>
      </c>
      <c r="L20" s="46">
        <f t="shared" si="4"/>
        <v>100</v>
      </c>
    </row>
    <row r="21" spans="1:12" ht="24">
      <c r="A21" s="14" t="s">
        <v>40</v>
      </c>
      <c r="B21" s="44">
        <v>50</v>
      </c>
      <c r="C21" s="44">
        <v>51</v>
      </c>
      <c r="D21" s="45">
        <f t="shared" si="0"/>
        <v>102</v>
      </c>
      <c r="E21" s="44">
        <v>45</v>
      </c>
      <c r="F21" s="45">
        <f t="shared" si="1"/>
        <v>88.23529411764706</v>
      </c>
      <c r="G21" s="44">
        <v>45</v>
      </c>
      <c r="H21" s="45">
        <f t="shared" si="2"/>
        <v>100</v>
      </c>
      <c r="I21" s="44">
        <v>45</v>
      </c>
      <c r="J21" s="46">
        <f t="shared" si="3"/>
        <v>100</v>
      </c>
      <c r="K21" s="44">
        <v>45</v>
      </c>
      <c r="L21" s="46">
        <f t="shared" si="4"/>
        <v>100</v>
      </c>
    </row>
    <row r="22" spans="1:12" ht="12.75">
      <c r="A22" s="14" t="s">
        <v>29</v>
      </c>
      <c r="B22" s="44">
        <v>268</v>
      </c>
      <c r="C22" s="44">
        <v>226</v>
      </c>
      <c r="D22" s="45">
        <f t="shared" si="0"/>
        <v>84.32835820895522</v>
      </c>
      <c r="E22" s="44">
        <v>200</v>
      </c>
      <c r="F22" s="45">
        <f t="shared" si="1"/>
        <v>88.49557522123894</v>
      </c>
      <c r="G22" s="44">
        <v>200</v>
      </c>
      <c r="H22" s="45">
        <f t="shared" si="2"/>
        <v>100</v>
      </c>
      <c r="I22" s="44">
        <v>200</v>
      </c>
      <c r="J22" s="46">
        <f t="shared" si="3"/>
        <v>100</v>
      </c>
      <c r="K22" s="44">
        <v>200</v>
      </c>
      <c r="L22" s="46">
        <f t="shared" si="4"/>
        <v>100</v>
      </c>
    </row>
    <row r="23" spans="1:12" s="13" customFormat="1" ht="12.75">
      <c r="A23" s="12" t="s">
        <v>30</v>
      </c>
      <c r="B23" s="45">
        <f>B24+B25+B26+B27+B28+B29+B30+B31+B32+B39+B40</f>
        <v>626922.2</v>
      </c>
      <c r="C23" s="48">
        <f>C24+C25+C26+C27+C28+C29+C30+C31+C32+C39+C40</f>
        <v>663733</v>
      </c>
      <c r="D23" s="45">
        <f t="shared" si="0"/>
        <v>105.87166956282614</v>
      </c>
      <c r="E23" s="48">
        <f>E24+E25+E26+E27+E28+E29+E30+E31+E32+E39+E40</f>
        <v>738072.07</v>
      </c>
      <c r="F23" s="45">
        <f t="shared" si="1"/>
        <v>111.2001467457547</v>
      </c>
      <c r="G23" s="48">
        <f>G24+G25+G26+G27+G28+G29+G30+G31+G32+G39+G40</f>
        <v>798709.9366199999</v>
      </c>
      <c r="H23" s="45">
        <f t="shared" si="2"/>
        <v>108.21571078011391</v>
      </c>
      <c r="I23" s="48">
        <f>I24+I25+I26+I27+I28+I29+I30+I31+I32+I39+I40</f>
        <v>860769.9341720399</v>
      </c>
      <c r="J23" s="45">
        <f t="shared" si="3"/>
        <v>107.77002948212551</v>
      </c>
      <c r="K23" s="48">
        <f>K24+K25+K26+K27+K28+K29+K30+K31+K32+K39+K40</f>
        <v>926596.9496218743</v>
      </c>
      <c r="L23" s="45">
        <f t="shared" si="4"/>
        <v>107.64745756520323</v>
      </c>
    </row>
    <row r="24" spans="1:12" ht="24">
      <c r="A24" s="14" t="s">
        <v>34</v>
      </c>
      <c r="B24" s="47">
        <v>130572.2</v>
      </c>
      <c r="C24" s="47">
        <v>139845</v>
      </c>
      <c r="D24" s="45">
        <f t="shared" si="0"/>
        <v>107.10166482605025</v>
      </c>
      <c r="E24" s="47">
        <v>163483</v>
      </c>
      <c r="F24" s="45">
        <f t="shared" si="1"/>
        <v>116.90299974972291</v>
      </c>
      <c r="G24" s="47">
        <f>E24*108%</f>
        <v>176561.64</v>
      </c>
      <c r="H24" s="45">
        <f t="shared" si="2"/>
        <v>108</v>
      </c>
      <c r="I24" s="47">
        <f>G24*107.1%</f>
        <v>189097.51644</v>
      </c>
      <c r="J24" s="45">
        <f t="shared" si="3"/>
        <v>107.1</v>
      </c>
      <c r="K24" s="47">
        <v>203400</v>
      </c>
      <c r="L24" s="45">
        <f t="shared" si="4"/>
        <v>107.56354913023839</v>
      </c>
    </row>
    <row r="25" spans="1:12" ht="12.75">
      <c r="A25" s="15" t="s">
        <v>22</v>
      </c>
      <c r="B25" s="47"/>
      <c r="C25" s="47"/>
      <c r="D25" s="45" t="e">
        <f t="shared" si="0"/>
        <v>#DIV/0!</v>
      </c>
      <c r="E25" s="47">
        <f>C25*100.2%</f>
        <v>0</v>
      </c>
      <c r="F25" s="45" t="e">
        <f t="shared" si="1"/>
        <v>#DIV/0!</v>
      </c>
      <c r="G25" s="47">
        <f aca="true" t="shared" si="5" ref="G25:G32">E25*103.6%</f>
        <v>0</v>
      </c>
      <c r="H25" s="45" t="e">
        <f t="shared" si="2"/>
        <v>#DIV/0!</v>
      </c>
      <c r="I25" s="47">
        <f aca="true" t="shared" si="6" ref="I25:I32">G25*104%</f>
        <v>0</v>
      </c>
      <c r="J25" s="45" t="e">
        <f t="shared" si="3"/>
        <v>#DIV/0!</v>
      </c>
      <c r="K25" s="47"/>
      <c r="L25" s="45" t="e">
        <f t="shared" si="4"/>
        <v>#DIV/0!</v>
      </c>
    </row>
    <row r="26" spans="1:12" ht="12.75">
      <c r="A26" s="14" t="s">
        <v>23</v>
      </c>
      <c r="B26" s="47"/>
      <c r="C26" s="47"/>
      <c r="D26" s="45" t="e">
        <f t="shared" si="0"/>
        <v>#DIV/0!</v>
      </c>
      <c r="E26" s="47">
        <f>C26*100.2%</f>
        <v>0</v>
      </c>
      <c r="F26" s="45" t="e">
        <f t="shared" si="1"/>
        <v>#DIV/0!</v>
      </c>
      <c r="G26" s="47">
        <f t="shared" si="5"/>
        <v>0</v>
      </c>
      <c r="H26" s="45" t="e">
        <f t="shared" si="2"/>
        <v>#DIV/0!</v>
      </c>
      <c r="I26" s="47">
        <f t="shared" si="6"/>
        <v>0</v>
      </c>
      <c r="J26" s="45" t="e">
        <f t="shared" si="3"/>
        <v>#DIV/0!</v>
      </c>
      <c r="K26" s="47"/>
      <c r="L26" s="45" t="e">
        <f t="shared" si="4"/>
        <v>#DIV/0!</v>
      </c>
    </row>
    <row r="27" spans="1:12" ht="12.75">
      <c r="A27" s="14" t="s">
        <v>24</v>
      </c>
      <c r="B27" s="47">
        <v>5623.2</v>
      </c>
      <c r="C27" s="47">
        <v>5827</v>
      </c>
      <c r="D27" s="45">
        <f t="shared" si="0"/>
        <v>103.624270877792</v>
      </c>
      <c r="E27" s="47">
        <f>C27*117%</f>
        <v>6817.589999999999</v>
      </c>
      <c r="F27" s="45">
        <f t="shared" si="1"/>
        <v>117</v>
      </c>
      <c r="G27" s="47">
        <f>E27*108.2%</f>
        <v>7376.63238</v>
      </c>
      <c r="H27" s="45">
        <f t="shared" si="2"/>
        <v>108.2</v>
      </c>
      <c r="I27" s="47">
        <f>G27*107.8%</f>
        <v>7952.009705640001</v>
      </c>
      <c r="J27" s="45">
        <f t="shared" si="3"/>
        <v>107.80000000000001</v>
      </c>
      <c r="K27" s="47">
        <v>8550</v>
      </c>
      <c r="L27" s="45">
        <f t="shared" si="4"/>
        <v>107.51998949317016</v>
      </c>
    </row>
    <row r="28" spans="1:12" ht="24">
      <c r="A28" s="14" t="s">
        <v>35</v>
      </c>
      <c r="B28" s="47">
        <v>6836.5</v>
      </c>
      <c r="C28" s="47">
        <v>7025</v>
      </c>
      <c r="D28" s="45">
        <f t="shared" si="0"/>
        <v>102.75725883127332</v>
      </c>
      <c r="E28" s="47">
        <f>C28*117%</f>
        <v>8219.25</v>
      </c>
      <c r="F28" s="45">
        <f t="shared" si="1"/>
        <v>117</v>
      </c>
      <c r="G28" s="47">
        <f>E28*108.2%</f>
        <v>8893.228500000001</v>
      </c>
      <c r="H28" s="45">
        <f t="shared" si="2"/>
        <v>108.2</v>
      </c>
      <c r="I28" s="47">
        <f>G28*107.8%</f>
        <v>9586.900323000002</v>
      </c>
      <c r="J28" s="45">
        <f t="shared" si="3"/>
        <v>107.80000000000001</v>
      </c>
      <c r="K28" s="47">
        <v>10300</v>
      </c>
      <c r="L28" s="45">
        <f t="shared" si="4"/>
        <v>107.43827152650367</v>
      </c>
    </row>
    <row r="29" spans="1:12" ht="12.75">
      <c r="A29" s="14" t="s">
        <v>9</v>
      </c>
      <c r="B29" s="47"/>
      <c r="C29" s="47"/>
      <c r="D29" s="45" t="e">
        <f t="shared" si="0"/>
        <v>#DIV/0!</v>
      </c>
      <c r="E29" s="47">
        <f>C29*100.2%</f>
        <v>0</v>
      </c>
      <c r="F29" s="45" t="e">
        <f t="shared" si="1"/>
        <v>#DIV/0!</v>
      </c>
      <c r="G29" s="47">
        <f t="shared" si="5"/>
        <v>0</v>
      </c>
      <c r="H29" s="45" t="e">
        <f t="shared" si="2"/>
        <v>#DIV/0!</v>
      </c>
      <c r="I29" s="47">
        <f t="shared" si="6"/>
        <v>0</v>
      </c>
      <c r="J29" s="45" t="e">
        <f t="shared" si="3"/>
        <v>#DIV/0!</v>
      </c>
      <c r="K29" s="47"/>
      <c r="L29" s="45" t="e">
        <f t="shared" si="4"/>
        <v>#DIV/0!</v>
      </c>
    </row>
    <row r="30" spans="1:12" ht="12.75">
      <c r="A30" s="14" t="s">
        <v>36</v>
      </c>
      <c r="B30" s="47">
        <v>25970</v>
      </c>
      <c r="C30" s="47">
        <v>26714</v>
      </c>
      <c r="D30" s="45">
        <f t="shared" si="0"/>
        <v>102.86484405082787</v>
      </c>
      <c r="E30" s="47">
        <f>C30*117%</f>
        <v>31255.379999999997</v>
      </c>
      <c r="F30" s="45">
        <f t="shared" si="1"/>
        <v>117</v>
      </c>
      <c r="G30" s="47">
        <f>E30*108.2%</f>
        <v>33818.32116</v>
      </c>
      <c r="H30" s="45">
        <f t="shared" si="2"/>
        <v>108.2</v>
      </c>
      <c r="I30" s="47">
        <f>G30*107%</f>
        <v>36185.6036412</v>
      </c>
      <c r="J30" s="45">
        <f t="shared" si="3"/>
        <v>107</v>
      </c>
      <c r="K30" s="47">
        <v>38935</v>
      </c>
      <c r="L30" s="45">
        <f t="shared" si="4"/>
        <v>107.59803922593572</v>
      </c>
    </row>
    <row r="31" spans="1:12" ht="12.75">
      <c r="A31" s="14" t="s">
        <v>37</v>
      </c>
      <c r="B31" s="47">
        <v>8372</v>
      </c>
      <c r="C31" s="47">
        <v>8595</v>
      </c>
      <c r="D31" s="45">
        <f t="shared" si="0"/>
        <v>102.66364070711897</v>
      </c>
      <c r="E31" s="47">
        <f>C31*117%</f>
        <v>10056.15</v>
      </c>
      <c r="F31" s="45">
        <f t="shared" si="1"/>
        <v>117</v>
      </c>
      <c r="G31" s="47">
        <f>E31*108.2%</f>
        <v>10880.7543</v>
      </c>
      <c r="H31" s="45">
        <f t="shared" si="2"/>
        <v>108.2</v>
      </c>
      <c r="I31" s="47">
        <f>G31*107%</f>
        <v>11642.407101</v>
      </c>
      <c r="J31" s="45">
        <f t="shared" si="3"/>
        <v>107</v>
      </c>
      <c r="K31" s="47">
        <v>12500</v>
      </c>
      <c r="L31" s="45">
        <f t="shared" si="4"/>
        <v>107.3661133093889</v>
      </c>
    </row>
    <row r="32" spans="1:12" s="13" customFormat="1" ht="12.75">
      <c r="A32" s="69" t="s">
        <v>17</v>
      </c>
      <c r="B32" s="67">
        <v>300109</v>
      </c>
      <c r="C32" s="67">
        <v>311515</v>
      </c>
      <c r="D32" s="68">
        <f t="shared" si="0"/>
        <v>103.80061910839062</v>
      </c>
      <c r="E32" s="67">
        <f>C32*103.2%</f>
        <v>321483.48</v>
      </c>
      <c r="F32" s="68">
        <f t="shared" si="1"/>
        <v>103.2</v>
      </c>
      <c r="G32" s="67">
        <f t="shared" si="5"/>
        <v>333056.88528</v>
      </c>
      <c r="H32" s="68">
        <f t="shared" si="2"/>
        <v>103.60000000000001</v>
      </c>
      <c r="I32" s="67">
        <f t="shared" si="6"/>
        <v>346379.1606912</v>
      </c>
      <c r="J32" s="68">
        <f t="shared" si="3"/>
        <v>104</v>
      </c>
      <c r="K32" s="67">
        <f>I32*103.7%</f>
        <v>359195.18963677436</v>
      </c>
      <c r="L32" s="68">
        <f t="shared" si="4"/>
        <v>103.69999999999999</v>
      </c>
    </row>
    <row r="33" spans="1:12" ht="12.75">
      <c r="A33" s="19" t="s">
        <v>16</v>
      </c>
      <c r="B33" s="47"/>
      <c r="C33" s="47"/>
      <c r="D33" s="45"/>
      <c r="E33" s="47"/>
      <c r="F33" s="45"/>
      <c r="G33" s="47"/>
      <c r="H33" s="45"/>
      <c r="I33" s="47"/>
      <c r="J33" s="45"/>
      <c r="K33" s="47"/>
      <c r="L33" s="45"/>
    </row>
    <row r="34" spans="1:12" ht="12.75">
      <c r="A34" s="70" t="s">
        <v>26</v>
      </c>
      <c r="B34" s="71">
        <f>B36+B37+B38</f>
        <v>316789</v>
      </c>
      <c r="C34" s="71">
        <f>C36+C37+C38</f>
        <v>341755</v>
      </c>
      <c r="D34" s="68">
        <f t="shared" si="0"/>
        <v>107.88095546246872</v>
      </c>
      <c r="E34" s="71">
        <f>E36+E37+E38</f>
        <v>352691.16000000003</v>
      </c>
      <c r="F34" s="68">
        <f t="shared" si="1"/>
        <v>103.2</v>
      </c>
      <c r="G34" s="71">
        <f>G36+G37+G38</f>
        <v>365388.04176000005</v>
      </c>
      <c r="H34" s="68">
        <f t="shared" si="2"/>
        <v>103.60000000000001</v>
      </c>
      <c r="I34" s="71">
        <f>I36+I37+I38</f>
        <v>380003.56343040004</v>
      </c>
      <c r="J34" s="68">
        <f t="shared" si="3"/>
        <v>104</v>
      </c>
      <c r="K34" s="71">
        <f>K36+K37+K38</f>
        <v>394063.6952773249</v>
      </c>
      <c r="L34" s="68">
        <f t="shared" si="4"/>
        <v>103.70000000000002</v>
      </c>
    </row>
    <row r="35" spans="1:12" ht="12.75">
      <c r="A35" s="14" t="s">
        <v>25</v>
      </c>
      <c r="B35" s="47"/>
      <c r="C35" s="47"/>
      <c r="D35" s="45"/>
      <c r="E35" s="47"/>
      <c r="F35" s="45"/>
      <c r="G35" s="47"/>
      <c r="H35" s="45"/>
      <c r="I35" s="47"/>
      <c r="J35" s="45"/>
      <c r="K35" s="47"/>
      <c r="L35" s="45"/>
    </row>
    <row r="36" spans="1:12" ht="12.75">
      <c r="A36" s="14" t="s">
        <v>10</v>
      </c>
      <c r="B36" s="47">
        <v>143852</v>
      </c>
      <c r="C36" s="47">
        <v>165153</v>
      </c>
      <c r="D36" s="45">
        <f t="shared" si="0"/>
        <v>114.80758001279092</v>
      </c>
      <c r="E36" s="47">
        <f>C36*103.2%</f>
        <v>170437.896</v>
      </c>
      <c r="F36" s="45">
        <f t="shared" si="1"/>
        <v>103.2</v>
      </c>
      <c r="G36" s="47">
        <f>E36*103.6%</f>
        <v>176573.660256</v>
      </c>
      <c r="H36" s="45">
        <f t="shared" si="2"/>
        <v>103.60000000000001</v>
      </c>
      <c r="I36" s="47">
        <f>G36*104%</f>
        <v>183636.60666624</v>
      </c>
      <c r="J36" s="45">
        <f t="shared" si="3"/>
        <v>104</v>
      </c>
      <c r="K36" s="47">
        <f>I36*103.7%</f>
        <v>190431.16111289087</v>
      </c>
      <c r="L36" s="45">
        <f t="shared" si="4"/>
        <v>103.69999999999999</v>
      </c>
    </row>
    <row r="37" spans="1:12" ht="24">
      <c r="A37" s="14" t="s">
        <v>38</v>
      </c>
      <c r="B37" s="47">
        <v>151025</v>
      </c>
      <c r="C37" s="47">
        <v>154046.6</v>
      </c>
      <c r="D37" s="45">
        <f t="shared" si="0"/>
        <v>102.00072835623241</v>
      </c>
      <c r="E37" s="47">
        <f>C37*103.2%</f>
        <v>158976.09120000002</v>
      </c>
      <c r="F37" s="45">
        <f t="shared" si="1"/>
        <v>103.2</v>
      </c>
      <c r="G37" s="47">
        <f>E37*103.6%</f>
        <v>164699.23048320002</v>
      </c>
      <c r="H37" s="45">
        <f t="shared" si="2"/>
        <v>103.60000000000001</v>
      </c>
      <c r="I37" s="47">
        <f>G37*104%</f>
        <v>171287.19970252804</v>
      </c>
      <c r="J37" s="45">
        <f t="shared" si="3"/>
        <v>104</v>
      </c>
      <c r="K37" s="47">
        <f>I37*103.7%</f>
        <v>177624.82609152157</v>
      </c>
      <c r="L37" s="45">
        <f t="shared" si="4"/>
        <v>103.69999999999999</v>
      </c>
    </row>
    <row r="38" spans="1:12" ht="24">
      <c r="A38" s="14" t="s">
        <v>39</v>
      </c>
      <c r="B38" s="47">
        <v>21912</v>
      </c>
      <c r="C38" s="47">
        <v>22555.4</v>
      </c>
      <c r="D38" s="45">
        <f t="shared" si="0"/>
        <v>102.93629061701353</v>
      </c>
      <c r="E38" s="47">
        <f>C38*103.2%</f>
        <v>23277.172800000004</v>
      </c>
      <c r="F38" s="45">
        <f t="shared" si="1"/>
        <v>103.2</v>
      </c>
      <c r="G38" s="47">
        <f>E38*103.6%</f>
        <v>24115.151020800004</v>
      </c>
      <c r="H38" s="45">
        <f t="shared" si="2"/>
        <v>103.60000000000001</v>
      </c>
      <c r="I38" s="47">
        <f>G38*104%</f>
        <v>25079.757061632004</v>
      </c>
      <c r="J38" s="45">
        <f t="shared" si="3"/>
        <v>104</v>
      </c>
      <c r="K38" s="47">
        <f>I38*103.7%</f>
        <v>26007.708072912388</v>
      </c>
      <c r="L38" s="45">
        <f t="shared" si="4"/>
        <v>103.69999999999999</v>
      </c>
    </row>
    <row r="39" spans="1:12" ht="24">
      <c r="A39" s="14" t="s">
        <v>40</v>
      </c>
      <c r="B39" s="47">
        <v>9821</v>
      </c>
      <c r="C39" s="47">
        <v>9906</v>
      </c>
      <c r="D39" s="45">
        <f t="shared" si="0"/>
        <v>100.86549231239181</v>
      </c>
      <c r="E39" s="47">
        <f>C39*117%</f>
        <v>11590.019999999999</v>
      </c>
      <c r="F39" s="45">
        <f>E39/C39*100</f>
        <v>117</v>
      </c>
      <c r="G39" s="47">
        <f>E39*115%</f>
        <v>13328.522999999997</v>
      </c>
      <c r="H39" s="45">
        <f t="shared" si="2"/>
        <v>114.99999999999999</v>
      </c>
      <c r="I39" s="47">
        <f>G39*113%</f>
        <v>15061.230989999996</v>
      </c>
      <c r="J39" s="45">
        <f t="shared" si="3"/>
        <v>112.99999999999999</v>
      </c>
      <c r="K39" s="47">
        <f>I39*113%</f>
        <v>17019.191018699996</v>
      </c>
      <c r="L39" s="45">
        <f t="shared" si="4"/>
        <v>112.99999999999999</v>
      </c>
    </row>
    <row r="40" spans="1:12" ht="12.75">
      <c r="A40" s="14" t="s">
        <v>29</v>
      </c>
      <c r="B40" s="47">
        <v>139618.3</v>
      </c>
      <c r="C40" s="47">
        <v>154306</v>
      </c>
      <c r="D40" s="45">
        <f t="shared" si="0"/>
        <v>110.51989603082117</v>
      </c>
      <c r="E40" s="47">
        <f>C40*120%</f>
        <v>185167.19999999998</v>
      </c>
      <c r="F40" s="45">
        <f t="shared" si="1"/>
        <v>120</v>
      </c>
      <c r="G40" s="47">
        <f>E40*116%</f>
        <v>214793.95199999996</v>
      </c>
      <c r="H40" s="45">
        <f t="shared" si="2"/>
        <v>115.99999999999999</v>
      </c>
      <c r="I40" s="47">
        <f>G40*114%</f>
        <v>244865.10527999993</v>
      </c>
      <c r="J40" s="45">
        <f t="shared" si="3"/>
        <v>113.99999999999999</v>
      </c>
      <c r="K40" s="47">
        <f>I40*113%</f>
        <v>276697.5689663999</v>
      </c>
      <c r="L40" s="45">
        <f t="shared" si="4"/>
        <v>112.99999999999999</v>
      </c>
    </row>
    <row r="41" spans="1:12" ht="25.5">
      <c r="A41" s="66" t="s">
        <v>27</v>
      </c>
      <c r="B41" s="45">
        <f>B23*1000/12/B5</f>
        <v>20657.776459733755</v>
      </c>
      <c r="C41" s="45">
        <f>C23*1000/12/C5</f>
        <v>21716.169349561576</v>
      </c>
      <c r="D41" s="45">
        <f t="shared" si="0"/>
        <v>105.1234598839369</v>
      </c>
      <c r="E41" s="45">
        <f>E23*1000/12/E5</f>
        <v>25043.161984256243</v>
      </c>
      <c r="F41" s="45">
        <f t="shared" si="1"/>
        <v>115.32034762273501</v>
      </c>
      <c r="G41" s="45">
        <f>G23*1000/12/G5</f>
        <v>27100.63574307817</v>
      </c>
      <c r="H41" s="45">
        <f t="shared" si="2"/>
        <v>108.21571078011391</v>
      </c>
      <c r="I41" s="45">
        <f>I23*1000/12/I5</f>
        <v>29206.363130158792</v>
      </c>
      <c r="J41" s="45">
        <f t="shared" si="3"/>
        <v>107.77002948212552</v>
      </c>
      <c r="K41" s="45">
        <f>K23*1000/12/K5</f>
        <v>31439.907356876836</v>
      </c>
      <c r="L41" s="45">
        <f t="shared" si="4"/>
        <v>107.6474575652032</v>
      </c>
    </row>
    <row r="42" spans="1:12" ht="24">
      <c r="A42" s="14" t="s">
        <v>34</v>
      </c>
      <c r="B42" s="45">
        <f aca="true" t="shared" si="7" ref="B42:C58">B24*1000/12/B6</f>
        <v>22297.165300546447</v>
      </c>
      <c r="C42" s="45">
        <f t="shared" si="7"/>
        <v>22895.383104125736</v>
      </c>
      <c r="D42" s="45">
        <f t="shared" si="0"/>
        <v>102.68293209255899</v>
      </c>
      <c r="E42" s="45">
        <f aca="true" t="shared" si="8" ref="E42:E58">E24*1000/12/E6</f>
        <v>27192.781104457754</v>
      </c>
      <c r="F42" s="45">
        <f t="shared" si="1"/>
        <v>118.76971431658477</v>
      </c>
      <c r="G42" s="45">
        <f aca="true" t="shared" si="9" ref="G42:G58">G24*1000/12/G6</f>
        <v>29368.20359281437</v>
      </c>
      <c r="H42" s="45">
        <f t="shared" si="2"/>
        <v>107.99999999999999</v>
      </c>
      <c r="I42" s="45">
        <f aca="true" t="shared" si="10" ref="I42:I58">I24*1000/12/I6</f>
        <v>31453.34604790419</v>
      </c>
      <c r="J42" s="45">
        <f t="shared" si="3"/>
        <v>107.1</v>
      </c>
      <c r="K42" s="45">
        <f aca="true" t="shared" si="11" ref="K42:K58">K24*1000/12/K6</f>
        <v>33832.33532934132</v>
      </c>
      <c r="L42" s="45">
        <f t="shared" si="4"/>
        <v>107.56354913023839</v>
      </c>
    </row>
    <row r="43" spans="1:12" ht="12.75">
      <c r="A43" s="15" t="s">
        <v>22</v>
      </c>
      <c r="B43" s="45" t="e">
        <f t="shared" si="7"/>
        <v>#DIV/0!</v>
      </c>
      <c r="C43" s="45" t="e">
        <f t="shared" si="7"/>
        <v>#DIV/0!</v>
      </c>
      <c r="D43" s="45" t="e">
        <f t="shared" si="0"/>
        <v>#DIV/0!</v>
      </c>
      <c r="E43" s="45" t="e">
        <f t="shared" si="8"/>
        <v>#DIV/0!</v>
      </c>
      <c r="F43" s="45" t="e">
        <f t="shared" si="1"/>
        <v>#DIV/0!</v>
      </c>
      <c r="G43" s="45" t="e">
        <f t="shared" si="9"/>
        <v>#DIV/0!</v>
      </c>
      <c r="H43" s="45" t="e">
        <f t="shared" si="2"/>
        <v>#DIV/0!</v>
      </c>
      <c r="I43" s="45" t="e">
        <f t="shared" si="10"/>
        <v>#DIV/0!</v>
      </c>
      <c r="J43" s="45" t="e">
        <f t="shared" si="3"/>
        <v>#DIV/0!</v>
      </c>
      <c r="K43" s="45" t="e">
        <f t="shared" si="11"/>
        <v>#DIV/0!</v>
      </c>
      <c r="L43" s="45" t="e">
        <f t="shared" si="4"/>
        <v>#DIV/0!</v>
      </c>
    </row>
    <row r="44" spans="1:12" ht="12.75">
      <c r="A44" s="14" t="s">
        <v>23</v>
      </c>
      <c r="B44" s="45" t="e">
        <f t="shared" si="7"/>
        <v>#DIV/0!</v>
      </c>
      <c r="C44" s="45" t="e">
        <f t="shared" si="7"/>
        <v>#DIV/0!</v>
      </c>
      <c r="D44" s="45" t="e">
        <f t="shared" si="0"/>
        <v>#DIV/0!</v>
      </c>
      <c r="E44" s="45" t="e">
        <f t="shared" si="8"/>
        <v>#DIV/0!</v>
      </c>
      <c r="F44" s="45" t="e">
        <f t="shared" si="1"/>
        <v>#DIV/0!</v>
      </c>
      <c r="G44" s="45" t="e">
        <f t="shared" si="9"/>
        <v>#DIV/0!</v>
      </c>
      <c r="H44" s="45" t="e">
        <f t="shared" si="2"/>
        <v>#DIV/0!</v>
      </c>
      <c r="I44" s="45" t="e">
        <f t="shared" si="10"/>
        <v>#DIV/0!</v>
      </c>
      <c r="J44" s="45" t="e">
        <f t="shared" si="3"/>
        <v>#DIV/0!</v>
      </c>
      <c r="K44" s="45" t="e">
        <f t="shared" si="11"/>
        <v>#DIV/0!</v>
      </c>
      <c r="L44" s="45" t="e">
        <f t="shared" si="4"/>
        <v>#DIV/0!</v>
      </c>
    </row>
    <row r="45" spans="1:12" ht="12.75">
      <c r="A45" s="14" t="s">
        <v>24</v>
      </c>
      <c r="B45" s="45">
        <f t="shared" si="7"/>
        <v>15620</v>
      </c>
      <c r="C45" s="45">
        <f t="shared" si="7"/>
        <v>14714.646464646465</v>
      </c>
      <c r="D45" s="45">
        <f t="shared" si="0"/>
        <v>94.20388261617455</v>
      </c>
      <c r="E45" s="45">
        <f t="shared" si="8"/>
        <v>17754.140624999996</v>
      </c>
      <c r="F45" s="45">
        <f t="shared" si="1"/>
        <v>120.65624999999997</v>
      </c>
      <c r="G45" s="45">
        <f t="shared" si="9"/>
        <v>19209.98015625</v>
      </c>
      <c r="H45" s="45">
        <f t="shared" si="2"/>
        <v>108.20000000000003</v>
      </c>
      <c r="I45" s="45">
        <f t="shared" si="10"/>
        <v>20708.358608437502</v>
      </c>
      <c r="J45" s="45">
        <f t="shared" si="3"/>
        <v>107.80000000000001</v>
      </c>
      <c r="K45" s="45">
        <f t="shared" si="11"/>
        <v>22265.625</v>
      </c>
      <c r="L45" s="45">
        <f t="shared" si="4"/>
        <v>107.51998949317016</v>
      </c>
    </row>
    <row r="46" spans="1:12" ht="24">
      <c r="A46" s="14" t="s">
        <v>35</v>
      </c>
      <c r="B46" s="45">
        <f t="shared" si="7"/>
        <v>18990.277777777777</v>
      </c>
      <c r="C46" s="45">
        <f t="shared" si="7"/>
        <v>18884.408602150535</v>
      </c>
      <c r="D46" s="45">
        <f t="shared" si="0"/>
        <v>99.44250854639351</v>
      </c>
      <c r="E46" s="45">
        <f t="shared" si="8"/>
        <v>22094.75806451613</v>
      </c>
      <c r="F46" s="45">
        <f t="shared" si="1"/>
        <v>117.00000000000001</v>
      </c>
      <c r="G46" s="45">
        <f t="shared" si="9"/>
        <v>23906.528225806454</v>
      </c>
      <c r="H46" s="45">
        <f t="shared" si="2"/>
        <v>108.2</v>
      </c>
      <c r="I46" s="45">
        <f t="shared" si="10"/>
        <v>25771.237427419357</v>
      </c>
      <c r="J46" s="45">
        <f t="shared" si="3"/>
        <v>107.80000000000001</v>
      </c>
      <c r="K46" s="45">
        <f t="shared" si="11"/>
        <v>27688.172043010753</v>
      </c>
      <c r="L46" s="45">
        <f t="shared" si="4"/>
        <v>107.4382715265037</v>
      </c>
    </row>
    <row r="47" spans="1:12" ht="12.75">
      <c r="A47" s="14" t="s">
        <v>9</v>
      </c>
      <c r="B47" s="45" t="e">
        <f t="shared" si="7"/>
        <v>#DIV/0!</v>
      </c>
      <c r="C47" s="45" t="e">
        <f t="shared" si="7"/>
        <v>#DIV/0!</v>
      </c>
      <c r="D47" s="45" t="e">
        <f t="shared" si="0"/>
        <v>#DIV/0!</v>
      </c>
      <c r="E47" s="45" t="e">
        <f t="shared" si="8"/>
        <v>#DIV/0!</v>
      </c>
      <c r="F47" s="45" t="e">
        <f t="shared" si="1"/>
        <v>#DIV/0!</v>
      </c>
      <c r="G47" s="45" t="e">
        <f t="shared" si="9"/>
        <v>#DIV/0!</v>
      </c>
      <c r="H47" s="45" t="e">
        <f t="shared" si="2"/>
        <v>#DIV/0!</v>
      </c>
      <c r="I47" s="45" t="e">
        <f t="shared" si="10"/>
        <v>#DIV/0!</v>
      </c>
      <c r="J47" s="45" t="e">
        <f t="shared" si="3"/>
        <v>#DIV/0!</v>
      </c>
      <c r="K47" s="45" t="e">
        <f t="shared" si="11"/>
        <v>#DIV/0!</v>
      </c>
      <c r="L47" s="45" t="e">
        <f t="shared" si="4"/>
        <v>#DIV/0!</v>
      </c>
    </row>
    <row r="48" spans="1:12" ht="12.75">
      <c r="A48" s="14" t="s">
        <v>36</v>
      </c>
      <c r="B48" s="45">
        <f t="shared" si="7"/>
        <v>19496.996996996997</v>
      </c>
      <c r="C48" s="45">
        <f t="shared" si="7"/>
        <v>19700.589970501474</v>
      </c>
      <c r="D48" s="45">
        <f t="shared" si="0"/>
        <v>101.04422734196365</v>
      </c>
      <c r="E48" s="45">
        <f t="shared" si="8"/>
        <v>26577.704081632648</v>
      </c>
      <c r="F48" s="45">
        <f t="shared" si="1"/>
        <v>134.90816326530611</v>
      </c>
      <c r="G48" s="45">
        <f t="shared" si="9"/>
        <v>28757.075816326527</v>
      </c>
      <c r="H48" s="45">
        <f t="shared" si="2"/>
        <v>108.2</v>
      </c>
      <c r="I48" s="45">
        <f t="shared" si="10"/>
        <v>30770.07112346939</v>
      </c>
      <c r="J48" s="45">
        <f t="shared" si="3"/>
        <v>107.00000000000003</v>
      </c>
      <c r="K48" s="45">
        <f t="shared" si="11"/>
        <v>33107.99319727891</v>
      </c>
      <c r="L48" s="45">
        <f t="shared" si="4"/>
        <v>107.59803922593572</v>
      </c>
    </row>
    <row r="49" spans="1:12" ht="12.75">
      <c r="A49" s="14" t="s">
        <v>37</v>
      </c>
      <c r="B49" s="45">
        <f t="shared" si="7"/>
        <v>16611.11111111111</v>
      </c>
      <c r="C49" s="45">
        <f t="shared" si="7"/>
        <v>16656.976744186046</v>
      </c>
      <c r="D49" s="45">
        <f t="shared" si="0"/>
        <v>100.27611417904644</v>
      </c>
      <c r="E49" s="45">
        <f t="shared" si="8"/>
        <v>19952.678571428572</v>
      </c>
      <c r="F49" s="45">
        <f t="shared" si="1"/>
        <v>119.78571428571429</v>
      </c>
      <c r="G49" s="45">
        <f t="shared" si="9"/>
        <v>21588.798214285714</v>
      </c>
      <c r="H49" s="45">
        <f t="shared" si="2"/>
        <v>108.19999999999999</v>
      </c>
      <c r="I49" s="45">
        <f t="shared" si="10"/>
        <v>23100.014089285716</v>
      </c>
      <c r="J49" s="45">
        <f t="shared" si="3"/>
        <v>107</v>
      </c>
      <c r="K49" s="45">
        <f t="shared" si="11"/>
        <v>24801.5873015873</v>
      </c>
      <c r="L49" s="45">
        <f t="shared" si="4"/>
        <v>107.3661133093889</v>
      </c>
    </row>
    <row r="50" spans="1:12" ht="12.75">
      <c r="A50" s="14" t="s">
        <v>17</v>
      </c>
      <c r="B50" s="45">
        <f t="shared" si="7"/>
        <v>16562.306843267106</v>
      </c>
      <c r="C50" s="45">
        <f t="shared" si="7"/>
        <v>16845.933376595283</v>
      </c>
      <c r="D50" s="45">
        <f t="shared" si="0"/>
        <v>101.71248205948724</v>
      </c>
      <c r="E50" s="45">
        <f t="shared" si="8"/>
        <v>17777.23291307233</v>
      </c>
      <c r="F50" s="45">
        <f t="shared" si="1"/>
        <v>105.52833443928336</v>
      </c>
      <c r="G50" s="45">
        <f t="shared" si="9"/>
        <v>18417.21329794293</v>
      </c>
      <c r="H50" s="45">
        <f t="shared" si="2"/>
        <v>103.59999999999998</v>
      </c>
      <c r="I50" s="45">
        <f t="shared" si="10"/>
        <v>19153.901829860653</v>
      </c>
      <c r="J50" s="45">
        <f t="shared" si="3"/>
        <v>104.00000000000003</v>
      </c>
      <c r="K50" s="45">
        <f t="shared" si="11"/>
        <v>19862.596197565494</v>
      </c>
      <c r="L50" s="45">
        <f t="shared" si="4"/>
        <v>103.69999999999997</v>
      </c>
    </row>
    <row r="51" spans="1:12" ht="12.75">
      <c r="A51" s="19" t="s">
        <v>16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.75">
      <c r="A52" s="19" t="s">
        <v>26</v>
      </c>
      <c r="B52" s="45">
        <f t="shared" si="7"/>
        <v>21051.90058479532</v>
      </c>
      <c r="C52" s="45">
        <f t="shared" si="7"/>
        <v>22820.178952991453</v>
      </c>
      <c r="D52" s="45">
        <f t="shared" si="0"/>
        <v>108.39961390219213</v>
      </c>
      <c r="E52" s="45">
        <f t="shared" si="8"/>
        <v>23550.424679487183</v>
      </c>
      <c r="F52" s="45">
        <f t="shared" si="1"/>
        <v>103.20000000000003</v>
      </c>
      <c r="G52" s="45">
        <f t="shared" si="9"/>
        <v>24398.23996794872</v>
      </c>
      <c r="H52" s="45">
        <f t="shared" si="2"/>
        <v>103.60000000000001</v>
      </c>
      <c r="I52" s="45">
        <f t="shared" si="10"/>
        <v>25374.169566666667</v>
      </c>
      <c r="J52" s="45">
        <f t="shared" si="3"/>
        <v>103.99999999999999</v>
      </c>
      <c r="K52" s="45">
        <f t="shared" si="11"/>
        <v>26313.013840633335</v>
      </c>
      <c r="L52" s="45">
        <f t="shared" si="4"/>
        <v>103.70000000000002</v>
      </c>
    </row>
    <row r="53" spans="1:12" ht="12.75">
      <c r="A53" s="14" t="s">
        <v>25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2.75">
      <c r="A54" s="14" t="s">
        <v>10</v>
      </c>
      <c r="B54" s="45">
        <f t="shared" si="7"/>
        <v>20848.115942028984</v>
      </c>
      <c r="C54" s="45">
        <f t="shared" si="7"/>
        <v>22414.902280130293</v>
      </c>
      <c r="D54" s="45">
        <f t="shared" si="0"/>
        <v>107.51524186865599</v>
      </c>
      <c r="E54" s="45">
        <f t="shared" si="8"/>
        <v>23132.17915309446</v>
      </c>
      <c r="F54" s="45">
        <f t="shared" si="1"/>
        <v>103.2</v>
      </c>
      <c r="G54" s="45">
        <f t="shared" si="9"/>
        <v>23964.937602605864</v>
      </c>
      <c r="H54" s="45">
        <f t="shared" si="2"/>
        <v>103.60000000000001</v>
      </c>
      <c r="I54" s="45">
        <f t="shared" si="10"/>
        <v>24923.535106710096</v>
      </c>
      <c r="J54" s="45">
        <f t="shared" si="3"/>
        <v>104</v>
      </c>
      <c r="K54" s="45">
        <f t="shared" si="11"/>
        <v>25845.705905658368</v>
      </c>
      <c r="L54" s="45">
        <f t="shared" si="4"/>
        <v>103.69999999999999</v>
      </c>
    </row>
    <row r="55" spans="1:12" ht="24">
      <c r="A55" s="14" t="s">
        <v>38</v>
      </c>
      <c r="B55" s="45">
        <f t="shared" si="7"/>
        <v>20975.69444444444</v>
      </c>
      <c r="C55" s="45">
        <f t="shared" si="7"/>
        <v>23468.40341255332</v>
      </c>
      <c r="D55" s="45">
        <f t="shared" si="0"/>
        <v>111.88379710007213</v>
      </c>
      <c r="E55" s="45">
        <f t="shared" si="8"/>
        <v>24219.39232175503</v>
      </c>
      <c r="F55" s="45">
        <f t="shared" si="1"/>
        <v>103.2</v>
      </c>
      <c r="G55" s="45">
        <f t="shared" si="9"/>
        <v>25091.29044533821</v>
      </c>
      <c r="H55" s="45">
        <f t="shared" si="2"/>
        <v>103.60000000000001</v>
      </c>
      <c r="I55" s="45">
        <f t="shared" si="10"/>
        <v>26094.942063151742</v>
      </c>
      <c r="J55" s="45">
        <f t="shared" si="3"/>
        <v>104</v>
      </c>
      <c r="K55" s="45">
        <f t="shared" si="11"/>
        <v>27060.454919488355</v>
      </c>
      <c r="L55" s="45">
        <f t="shared" si="4"/>
        <v>103.69999999999999</v>
      </c>
    </row>
    <row r="56" spans="1:12" ht="24">
      <c r="A56" s="14" t="s">
        <v>39</v>
      </c>
      <c r="B56" s="45">
        <f t="shared" si="7"/>
        <v>23113.92405063291</v>
      </c>
      <c r="C56" s="45">
        <f t="shared" si="7"/>
        <v>21604.78927203065</v>
      </c>
      <c r="D56" s="45">
        <f t="shared" si="0"/>
        <v>93.47088458326515</v>
      </c>
      <c r="E56" s="45">
        <f t="shared" si="8"/>
        <v>22296.142528735636</v>
      </c>
      <c r="F56" s="45">
        <f t="shared" si="1"/>
        <v>103.20000000000003</v>
      </c>
      <c r="G56" s="45">
        <f t="shared" si="9"/>
        <v>23098.803659770118</v>
      </c>
      <c r="H56" s="45">
        <f t="shared" si="2"/>
        <v>103.60000000000001</v>
      </c>
      <c r="I56" s="45">
        <f t="shared" si="10"/>
        <v>24022.755806160923</v>
      </c>
      <c r="J56" s="45">
        <f t="shared" si="3"/>
        <v>104</v>
      </c>
      <c r="K56" s="45">
        <f t="shared" si="11"/>
        <v>24911.597770988876</v>
      </c>
      <c r="L56" s="45">
        <f t="shared" si="4"/>
        <v>103.69999999999999</v>
      </c>
    </row>
    <row r="57" spans="1:12" ht="24">
      <c r="A57" s="14" t="s">
        <v>40</v>
      </c>
      <c r="B57" s="45">
        <f t="shared" si="7"/>
        <v>16368.333333333332</v>
      </c>
      <c r="C57" s="45">
        <f t="shared" si="7"/>
        <v>16186.274509803921</v>
      </c>
      <c r="D57" s="45">
        <f t="shared" si="0"/>
        <v>98.88773756116845</v>
      </c>
      <c r="E57" s="45">
        <f t="shared" si="8"/>
        <v>21462.999999999996</v>
      </c>
      <c r="F57" s="45">
        <f t="shared" si="1"/>
        <v>132.6</v>
      </c>
      <c r="G57" s="45">
        <f t="shared" si="9"/>
        <v>24682.449999999993</v>
      </c>
      <c r="H57" s="45">
        <f t="shared" si="2"/>
        <v>114.99999999999999</v>
      </c>
      <c r="I57" s="45">
        <f t="shared" si="10"/>
        <v>27891.168499999996</v>
      </c>
      <c r="J57" s="45">
        <f t="shared" si="3"/>
        <v>113.00000000000001</v>
      </c>
      <c r="K57" s="45">
        <f t="shared" si="11"/>
        <v>31517.020404999992</v>
      </c>
      <c r="L57" s="45">
        <f t="shared" si="4"/>
        <v>112.99999999999999</v>
      </c>
    </row>
    <row r="58" spans="1:12" ht="12.75">
      <c r="A58" s="14" t="s">
        <v>29</v>
      </c>
      <c r="B58" s="45">
        <f t="shared" si="7"/>
        <v>43413.65049751244</v>
      </c>
      <c r="C58" s="45">
        <f t="shared" si="7"/>
        <v>56897.49262536874</v>
      </c>
      <c r="D58" s="45">
        <f t="shared" si="0"/>
        <v>131.0589917533632</v>
      </c>
      <c r="E58" s="45">
        <f t="shared" si="8"/>
        <v>77152.99999999999</v>
      </c>
      <c r="F58" s="45">
        <f t="shared" si="1"/>
        <v>135.59999999999997</v>
      </c>
      <c r="G58" s="45">
        <f t="shared" si="9"/>
        <v>89497.47999999998</v>
      </c>
      <c r="H58" s="45">
        <f t="shared" si="2"/>
        <v>115.99999999999999</v>
      </c>
      <c r="I58" s="45">
        <f t="shared" si="10"/>
        <v>102027.12719999997</v>
      </c>
      <c r="J58" s="46">
        <f t="shared" si="3"/>
        <v>113.99999999999999</v>
      </c>
      <c r="K58" s="45">
        <f t="shared" si="11"/>
        <v>115290.65373599996</v>
      </c>
      <c r="L58" s="45">
        <f t="shared" si="4"/>
        <v>112.99999999999999</v>
      </c>
    </row>
    <row r="60" spans="1:3" s="38" customFormat="1" ht="12.75">
      <c r="A60" s="38" t="s">
        <v>73</v>
      </c>
      <c r="B60" s="39"/>
      <c r="C60" s="39"/>
    </row>
    <row r="61" spans="2:3" s="38" customFormat="1" ht="12.75">
      <c r="B61" s="39"/>
      <c r="C61" s="39"/>
    </row>
    <row r="62" spans="2:3" s="38" customFormat="1" ht="12.75">
      <c r="B62" s="39"/>
      <c r="C62" s="39"/>
    </row>
  </sheetData>
  <sheetProtection formatCells="0" formatColumns="0" formatRows="0" insertColumns="0" insertRows="0" insertHyperlinks="0" deleteColumns="0" deleteRows="0" sort="0" autoFilter="0" pivotTables="0"/>
  <mergeCells count="2">
    <mergeCell ref="I3:L3"/>
    <mergeCell ref="A2:K2"/>
  </mergeCells>
  <printOptions/>
  <pageMargins left="0.15748031496062992" right="0.1968503937007874" top="0.1968503937007874" bottom="0.1968503937007874" header="0.1968503937007874" footer="0.1968503937007874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chebotarevsv</dc:creator>
  <cp:keywords/>
  <dc:description/>
  <cp:lastModifiedBy>fominaia</cp:lastModifiedBy>
  <cp:lastPrinted>2020-07-29T10:12:40Z</cp:lastPrinted>
  <dcterms:created xsi:type="dcterms:W3CDTF">2005-05-12T05:09:38Z</dcterms:created>
  <dcterms:modified xsi:type="dcterms:W3CDTF">2020-07-30T04:47:41Z</dcterms:modified>
  <cp:category/>
  <cp:version/>
  <cp:contentType/>
  <cp:contentStatus/>
</cp:coreProperties>
</file>