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2120" windowHeight="1116" activeTab="0"/>
  </bookViews>
  <sheets>
    <sheet name="Лист1" sheetId="1" r:id="rId1"/>
  </sheets>
  <definedNames>
    <definedName name="_xlnm.Print_Area" localSheetId="0">'Лист1'!$A$1:$G$66</definedName>
  </definedNames>
  <calcPr fullCalcOnLoad="1"/>
</workbook>
</file>

<file path=xl/sharedStrings.xml><?xml version="1.0" encoding="utf-8"?>
<sst xmlns="http://schemas.openxmlformats.org/spreadsheetml/2006/main" count="119" uniqueCount="117">
  <si>
    <t>1 05 03000 01 0000 110</t>
  </si>
  <si>
    <t>2 00 00000 00 0000 000</t>
  </si>
  <si>
    <t>Единый сельскохозяйственный налог</t>
  </si>
  <si>
    <t>Безвозмездные поступления от других бюджетов бюджетной системы РФ,кроме бюджетов гос.внебюджетных фондов</t>
  </si>
  <si>
    <t>ВСЕГО ДОХОДОВ:</t>
  </si>
  <si>
    <t>РАСХОДЫ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</si>
  <si>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</si>
  <si>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</si>
  <si>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</si>
  <si>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</si>
  <si>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</si>
  <si>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</si>
  <si>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</si>
  <si>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</si>
  <si>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</si>
  <si>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зарплата и начисление на зарплату 211,213 ст</t>
  </si>
  <si>
    <t>Зарплата и начисления на зарплату 211,213ст.ст.</t>
  </si>
  <si>
    <t>0503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</si>
  <si>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</si>
  <si>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</si>
  <si>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0203</t>
  </si>
  <si>
    <t>Исполнение бюджета Самойловского муниципального образования</t>
  </si>
  <si>
    <t>Доходы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ареды указанных земельных участков</t>
  </si>
  <si>
    <t>Доходы от сдачи в аренду имущества</t>
  </si>
  <si>
    <t>НДФЛ с доходов, полученных в виде выиг и призов в проводимых конкурсах, играх и других мероп в целях рекламы товаров, работ и услуг, %-ых доходов по вкладам  в банках, в виде материальной выгоды от экономии на %-х при получении заемных (кредитных) средств</t>
  </si>
  <si>
    <t>1 01 02010 01 0000 110</t>
  </si>
  <si>
    <t>Результат исполнения бюджета (профицит "+", дефицит "-")</t>
  </si>
  <si>
    <t>Невыясненные поступления</t>
  </si>
  <si>
    <t>1 01 02030 01 0000 110</t>
  </si>
  <si>
    <t>налог на доходы физ.лиц с доходов,полученных физ.лицами, не являющимися налоговыми резидентами РФ</t>
  </si>
  <si>
    <t>01 05 02 01 10 0000 510</t>
  </si>
  <si>
    <t>01 05 02 01 10 0000 610</t>
  </si>
  <si>
    <t xml:space="preserve">Благоустройство </t>
  </si>
  <si>
    <t>0113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</si>
  <si>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</si>
  <si>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</si>
  <si>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1 01 02020 01 0000 110</t>
  </si>
  <si>
    <t>1 03 02000 01 0000 110</t>
  </si>
  <si>
    <t>Акцизы по подакцизным товарам (продукции)производимым на территории Российской Федерации</t>
  </si>
  <si>
    <t>0409</t>
  </si>
  <si>
    <t>Дорожный фонд</t>
  </si>
  <si>
    <t>1001</t>
  </si>
  <si>
    <t>Пенсионное обеспечение</t>
  </si>
  <si>
    <t>Другие общегосударственные вопросы</t>
  </si>
  <si>
    <t>Мобилизационная и вневойсковая подготовка</t>
  </si>
  <si>
    <t>0501</t>
  </si>
  <si>
    <t>Жилищное хозяйство</t>
  </si>
  <si>
    <t>1 06 01030 13 0000 110</t>
  </si>
  <si>
    <t>налог на имущество физических лиц,взимаемый по ставке ,применяемой к объекту налогообложения расположенному в границах городских поселений</t>
  </si>
  <si>
    <t>1 06 06000 13 0000 110</t>
  </si>
  <si>
    <t>Земельный налог</t>
  </si>
  <si>
    <t>1 11 05013 13 0000 120</t>
  </si>
  <si>
    <t>1 11 05035 13 0000 120</t>
  </si>
  <si>
    <t>1 11 09045 13 0000 120</t>
  </si>
  <si>
    <t>Прочие поступления от использования имущества,находящегося в собственности городского поселения(за исключением имущества муниц.автономных учреждений,а также имужества муниц.унитарных предп.,в том числе казенных)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</si>
  <si>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</si>
  <si>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</si>
  <si>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1 17 01050 13 0000 180</t>
  </si>
  <si>
    <t>1101</t>
  </si>
  <si>
    <t>Физическая культура и спорт</t>
  </si>
  <si>
    <t>1 13 02995 13 0000 130</t>
  </si>
  <si>
    <t>Прочие доходы от компенсации затрат бюджетов городских поселений</t>
  </si>
  <si>
    <t>1 08 04020 01 0000 110</t>
  </si>
  <si>
    <t>Госпошлина за совершение нотариальных действий(за исключением действий,совершаемых консульскими учреждениями РФ)</t>
  </si>
  <si>
    <t xml:space="preserve">                                                                                                   </t>
  </si>
  <si>
    <t>ПРИЛОЖЕНИЕ №1</t>
  </si>
  <si>
    <t>2 02 35118 13 0000 150</t>
  </si>
  <si>
    <t>0309</t>
  </si>
  <si>
    <t>Защита населения и территории от последствий чрезвычайнных ситуаций природного и техногенного характера,гражданская оборона</t>
  </si>
  <si>
    <t>0100</t>
  </si>
  <si>
    <t>Общегосударственные вопросы</t>
  </si>
  <si>
    <t>0500</t>
  </si>
  <si>
    <t>Жилищно- коммунальное хозяйство</t>
  </si>
  <si>
    <t>2 02 25555 13 0000 150</t>
  </si>
  <si>
    <t>сусидии бюджетам городских поселений на поддержку муниципальных программ формирования современной городской среды</t>
  </si>
  <si>
    <t>Коммунальное хозяйство</t>
  </si>
  <si>
    <t>0502</t>
  </si>
  <si>
    <t>1 11 07015 13 0000 120</t>
  </si>
  <si>
    <t>доходы от перечисления части прибыли</t>
  </si>
  <si>
    <t>Дотации бюджетам сельских поселений на выравнивание бюджетной обеспеченности из бюджетов муниципальных районов за счет средств из областного бюджета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</si>
  <si>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</si>
  <si>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</si>
  <si>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1 01 02080 01 0000 110</t>
  </si>
  <si>
    <t>невыясненные поступления</t>
  </si>
  <si>
    <t>2 02 16001 13 0001 150</t>
  </si>
  <si>
    <t>Уточненный план БА за 2023 год</t>
  </si>
  <si>
    <t>Уточненный план ЛБО на   2023г.</t>
  </si>
  <si>
    <t>2 19 60010 13 0000 150</t>
  </si>
  <si>
    <t>возврат остатков субсидий, субвенций и иных межбюджетных трансфертов, имеющих целевые назначения прошлых лет из бюджетов городских поселений</t>
  </si>
  <si>
    <t>Субвенции бюджетам городских поселений на осуществление первичного воинского учета органами местного самоуправления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</si>
  <si>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</si>
  <si>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</si>
  <si>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</si>
  <si>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</si>
  <si>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0200</t>
  </si>
  <si>
    <t>Национальная оборона</t>
  </si>
  <si>
    <t>0400</t>
  </si>
  <si>
    <t>Национальная экономика</t>
  </si>
  <si>
    <t>1000</t>
  </si>
  <si>
    <t>Социальная политика</t>
  </si>
  <si>
    <t>1100</t>
  </si>
  <si>
    <t xml:space="preserve">Физическая культура </t>
  </si>
  <si>
    <t>Национальная безопасность и правоохранительная деятельность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</si>
  <si>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</si>
  <si>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</si>
  <si>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0408</t>
  </si>
  <si>
    <t>Транспорт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</si>
  <si>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</si>
  <si>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</si>
  <si>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Межбюджетные трансферты, передаваемые бюджетам городских поселений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</si>
  <si>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2 02 49999 13 0026 150</t>
  </si>
  <si>
    <t>0412</t>
  </si>
  <si>
    <t>Другие вопросы в области национальной экономики</t>
  </si>
  <si>
    <t>на 01.07.2023 г.</t>
  </si>
  <si>
    <t>% исполнения на 01.07.2023 г.</t>
  </si>
  <si>
    <t>Исполнено на 01.07.2023 г.</t>
  </si>
  <si>
    <t xml:space="preserve"> И.о. начальника финансового управления                        И.П.Кушнарева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</si>
</sst>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[$€-2]\ ###,000_);[Red]\([$€-2]\ ###,000\)"/>
    <numFmt numFmtId="177" formatCode="#,##0.00_ ;\-#,##0.00\ "/>
    <numFmt numFmtId="178" formatCode="#,##0.00;[Red]\-#,##0.00"/>
    <numFmt numFmtId="179" formatCode="#,##0.00;[Red]\-#,##0.00;0.00"/>
    <numFmt numFmtId="180" formatCode="000000"/>
    <numFmt numFmtId="181" formatCode="000\.00\.0000"/>
    <numFmt numFmtId="182" formatCode="000"/>
    <numFmt numFmtId="183" formatCode="0000000000"/>
    <numFmt numFmtId="184" formatCode="00"/>
    <numFmt numFmtId="185" formatCode="0000"/>
  </numFmts>
  <fonts count="60">
    <font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</font>
    <font>
      <sz val="10"/>
      <name val="Courier New Cyr"/>
      <family val="3"/>
    </font>
    <font>
      <sz val="12"/>
      <name val="Courier New Cyr"/>
      <family val="3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Courier New Cyr"/>
      <family val="3"/>
    </font>
    <font>
      <sz val="11"/>
      <name val="Courier New Cyr"/>
      <family val="3"/>
    </font>
    <font>
      <b/>
      <sz val="11"/>
      <name val="Arial Cyr"/>
      <family val="2"/>
    </font>
    <font>
      <sz val="9"/>
      <name val="Courier New Cyr"/>
      <family val="0"/>
    </font>
    <font>
      <b/>
      <sz val="9"/>
      <name val="Courier New Cyr"/>
      <family val="3"/>
    </font>
    <font>
      <sz val="10"/>
      <name val="Courier New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70" fontId="7" fillId="33" borderId="11" xfId="0" applyNumberFormat="1" applyFont="1" applyFill="1" applyBorder="1" applyAlignment="1">
      <alignment horizontal="center"/>
    </xf>
    <xf numFmtId="170" fontId="7" fillId="34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wrapText="1"/>
    </xf>
    <xf numFmtId="170" fontId="7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wrapText="1"/>
    </xf>
    <xf numFmtId="49" fontId="3" fillId="35" borderId="11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wrapText="1"/>
    </xf>
    <xf numFmtId="170" fontId="7" fillId="35" borderId="10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4" fontId="17" fillId="37" borderId="10" xfId="0" applyNumberFormat="1" applyFont="1" applyFill="1" applyBorder="1" applyAlignment="1">
      <alignment horizontal="right"/>
    </xf>
    <xf numFmtId="4" fontId="17" fillId="0" borderId="11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7" fillId="33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7" fontId="18" fillId="0" borderId="12" xfId="0" applyNumberFormat="1" applyFont="1" applyBorder="1" applyAlignment="1">
      <alignment horizontal="right" shrinkToFit="1"/>
    </xf>
    <xf numFmtId="177" fontId="18" fillId="0" borderId="13" xfId="0" applyNumberFormat="1" applyFont="1" applyBorder="1" applyAlignment="1">
      <alignment horizontal="right" shrinkToFit="1"/>
    </xf>
    <xf numFmtId="177" fontId="59" fillId="0" borderId="14" xfId="0" applyNumberFormat="1" applyFont="1" applyBorder="1" applyAlignment="1">
      <alignment horizontal="right" shrinkToFit="1"/>
    </xf>
    <xf numFmtId="0" fontId="2" fillId="0" borderId="14" xfId="0" applyFont="1" applyBorder="1" applyAlignment="1">
      <alignment horizontal="center" wrapText="1"/>
    </xf>
    <xf numFmtId="4" fontId="0" fillId="38" borderId="10" xfId="0" applyNumberFormat="1" applyFill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/>
    </xf>
    <xf numFmtId="170" fontId="12" fillId="34" borderId="11" xfId="0" applyNumberFormat="1" applyFont="1" applyFill="1" applyBorder="1" applyAlignment="1">
      <alignment horizontal="center"/>
    </xf>
    <xf numFmtId="170" fontId="12" fillId="33" borderId="1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4" fontId="41" fillId="38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182" fontId="22" fillId="0" borderId="15" xfId="53" applyNumberFormat="1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>
      <alignment horizontal="left" wrapText="1"/>
    </xf>
    <xf numFmtId="49" fontId="12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134225"/>
          <a:ext cx="1161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="80" zoomScaleSheetLayoutView="80" zoomScalePageLayoutView="0" workbookViewId="0" topLeftCell="A52">
      <selection activeCell="D75" sqref="D75"/>
    </sheetView>
  </sheetViews>
  <sheetFormatPr defaultColWidth="9.00390625" defaultRowHeight="12.75"/>
  <cols>
    <col min="1" max="1" width="28.125" style="18" customWidth="1"/>
    <col min="2" max="2" width="49.50390625" style="0" customWidth="1"/>
    <col min="3" max="3" width="18.00390625" style="11" customWidth="1"/>
    <col min="4" max="4" width="14.375" style="11" customWidth="1"/>
    <col min="5" max="5" width="15.50390625" style="11" customWidth="1"/>
    <col min="6" max="6" width="13.875" style="0" customWidth="1"/>
    <col min="7" max="7" width="13.00390625" style="0" customWidth="1"/>
  </cols>
  <sheetData>
    <row r="1" spans="1:7" s="13" customFormat="1" ht="11.25" customHeight="1">
      <c r="A1" s="14"/>
      <c r="B1" s="65" t="s">
        <v>21</v>
      </c>
      <c r="C1" s="65"/>
      <c r="D1" s="65"/>
      <c r="E1" s="65"/>
      <c r="F1" s="68" t="s">
        <v>65</v>
      </c>
      <c r="G1" s="68"/>
    </row>
    <row r="2" spans="1:5" s="13" customFormat="1" ht="12.75" customHeight="1">
      <c r="A2" s="14"/>
      <c r="B2" s="66" t="s">
        <v>113</v>
      </c>
      <c r="C2" s="67"/>
      <c r="D2" s="67"/>
      <c r="E2" s="67"/>
    </row>
    <row r="3" spans="1:7" s="13" customFormat="1" ht="57" customHeight="1">
      <c r="A3" s="15" t="s">
        <v>8</v>
      </c>
      <c r="B3" s="1" t="s">
        <v>9</v>
      </c>
      <c r="C3" s="36" t="s">
        <v>85</v>
      </c>
      <c r="D3" s="37" t="s">
        <v>86</v>
      </c>
      <c r="E3" s="1" t="s">
        <v>115</v>
      </c>
      <c r="F3" s="48" t="s">
        <v>10</v>
      </c>
      <c r="G3" s="48" t="s">
        <v>114</v>
      </c>
    </row>
    <row r="4" spans="1:7" s="13" customFormat="1" ht="18.75" customHeight="1">
      <c r="A4" s="23" t="s">
        <v>11</v>
      </c>
      <c r="B4" s="24" t="s">
        <v>13</v>
      </c>
      <c r="C4" s="39">
        <f>C12+C13+C14+C16+C17+C9+C21+C22+C19+C24+C5+C18+C11+C20+C23+C15</f>
        <v>37553100</v>
      </c>
      <c r="D4" s="39">
        <f>D12+D13+D14+D16+D17+D9+D21+D22+D19+D24+D5+D18+D11+D20+D23+D15</f>
        <v>29068467.02</v>
      </c>
      <c r="E4" s="39">
        <f>E12+E13+E14+E16+E17+E21+E22+E19+E24+E5+E18+E11+E20+E23+E15</f>
        <v>17505886.33</v>
      </c>
      <c r="F4" s="9">
        <f>(E4*100)/C4</f>
        <v>46.61635478828644</v>
      </c>
      <c r="G4" s="8">
        <f>(E4*100)/D4</f>
        <v>60.22294301916716</v>
      </c>
    </row>
    <row r="5" spans="1:7" s="19" customFormat="1" ht="14.25">
      <c r="A5" s="7" t="s">
        <v>12</v>
      </c>
      <c r="B5" s="34" t="s">
        <v>14</v>
      </c>
      <c r="C5" s="40">
        <f>C6+C7+C9+C8+C10</f>
        <v>10100000</v>
      </c>
      <c r="D5" s="40">
        <f>D6+D7+D9+D8+D10</f>
        <v>7575000</v>
      </c>
      <c r="E5" s="40">
        <f>E6+E7+E9+E8+E10</f>
        <v>3010063.1899999995</v>
      </c>
      <c r="F5" s="9">
        <f aca="true" t="shared" si="0" ref="F5:F56">(E5*100)/C5</f>
        <v>29.802605841584153</v>
      </c>
      <c r="G5" s="8">
        <f>(E5*100)/D5</f>
        <v>39.73680778877887</v>
      </c>
    </row>
    <row r="6" spans="1:7" s="19" customFormat="1" ht="96">
      <c r="A6" s="2" t="s">
        <v>25</v>
      </c>
      <c r="B6" s="10" t="s">
        <v>34</v>
      </c>
      <c r="C6" s="41">
        <v>10100000</v>
      </c>
      <c r="D6" s="41">
        <v>7575000</v>
      </c>
      <c r="E6" s="41">
        <v>3005551.01</v>
      </c>
      <c r="F6" s="9">
        <f t="shared" si="0"/>
        <v>29.757930792079208</v>
      </c>
      <c r="G6" s="8">
        <f aca="true" t="shared" si="1" ref="G6:G56">(E6*100)/D6</f>
        <v>39.67724105610561</v>
      </c>
    </row>
    <row r="7" spans="1:7" s="19" customFormat="1" ht="72">
      <c r="A7" s="2" t="s">
        <v>36</v>
      </c>
      <c r="B7" s="22" t="s">
        <v>35</v>
      </c>
      <c r="C7" s="41"/>
      <c r="D7" s="41"/>
      <c r="E7" s="41">
        <v>3630.01</v>
      </c>
      <c r="F7" s="9" t="e">
        <f t="shared" si="0"/>
        <v>#DIV/0!</v>
      </c>
      <c r="G7" s="8" t="e">
        <f t="shared" si="1"/>
        <v>#DIV/0!</v>
      </c>
    </row>
    <row r="8" spans="1:7" s="19" customFormat="1" ht="36">
      <c r="A8" s="2" t="s">
        <v>28</v>
      </c>
      <c r="B8" s="22" t="s">
        <v>29</v>
      </c>
      <c r="C8" s="41"/>
      <c r="D8" s="41"/>
      <c r="E8" s="41">
        <v>882.17</v>
      </c>
      <c r="F8" s="9" t="e">
        <f t="shared" si="0"/>
        <v>#DIV/0!</v>
      </c>
      <c r="G8" s="8" t="e">
        <f t="shared" si="1"/>
        <v>#DIV/0!</v>
      </c>
    </row>
    <row r="9" spans="1:7" s="19" customFormat="1" ht="72">
      <c r="A9" s="33" t="s">
        <v>82</v>
      </c>
      <c r="B9" s="22" t="s">
        <v>24</v>
      </c>
      <c r="C9" s="41"/>
      <c r="D9" s="41"/>
      <c r="E9" s="41"/>
      <c r="F9" s="9" t="e">
        <f>(E9*100)/C9</f>
        <v>#DIV/0!</v>
      </c>
      <c r="G9" s="8" t="e">
        <f t="shared" si="1"/>
        <v>#DIV/0!</v>
      </c>
    </row>
    <row r="10" spans="1:7" s="19" customFormat="1" ht="52.5">
      <c r="A10" s="60" t="s">
        <v>107</v>
      </c>
      <c r="B10" s="61" t="s">
        <v>108</v>
      </c>
      <c r="C10" s="41"/>
      <c r="D10" s="41"/>
      <c r="E10" s="41"/>
      <c r="F10" s="9"/>
      <c r="G10" s="8"/>
    </row>
    <row r="11" spans="1:7" s="19" customFormat="1" ht="36">
      <c r="A11" s="33" t="s">
        <v>37</v>
      </c>
      <c r="B11" s="22" t="s">
        <v>38</v>
      </c>
      <c r="C11" s="41">
        <v>8272600</v>
      </c>
      <c r="D11" s="41">
        <v>8272600</v>
      </c>
      <c r="E11" s="41">
        <v>4089467.19</v>
      </c>
      <c r="F11" s="9">
        <f>(E11*100)/C11</f>
        <v>49.43388040035781</v>
      </c>
      <c r="G11" s="8">
        <f t="shared" si="1"/>
        <v>49.43388040035781</v>
      </c>
    </row>
    <row r="12" spans="1:7" s="19" customFormat="1" ht="14.25">
      <c r="A12" s="2" t="s">
        <v>0</v>
      </c>
      <c r="B12" s="4" t="s">
        <v>2</v>
      </c>
      <c r="C12" s="42">
        <v>13378500</v>
      </c>
      <c r="D12" s="42">
        <v>10839614</v>
      </c>
      <c r="E12" s="42">
        <v>9582810.69</v>
      </c>
      <c r="F12" s="9">
        <f t="shared" si="0"/>
        <v>71.6284388384348</v>
      </c>
      <c r="G12" s="8">
        <f t="shared" si="1"/>
        <v>88.40546065570231</v>
      </c>
    </row>
    <row r="13" spans="1:7" s="19" customFormat="1" ht="54.75">
      <c r="A13" s="2" t="s">
        <v>47</v>
      </c>
      <c r="B13" s="3" t="s">
        <v>48</v>
      </c>
      <c r="C13" s="42">
        <v>768000</v>
      </c>
      <c r="D13" s="42">
        <v>384000</v>
      </c>
      <c r="E13" s="42">
        <v>20263.16</v>
      </c>
      <c r="F13" s="9">
        <f t="shared" si="0"/>
        <v>2.6384322916666667</v>
      </c>
      <c r="G13" s="8">
        <f t="shared" si="1"/>
        <v>5.276864583333333</v>
      </c>
    </row>
    <row r="14" spans="1:7" s="19" customFormat="1" ht="14.25">
      <c r="A14" s="2" t="s">
        <v>49</v>
      </c>
      <c r="B14" s="3" t="s">
        <v>50</v>
      </c>
      <c r="C14" s="42">
        <v>4830000</v>
      </c>
      <c r="D14" s="42">
        <v>1893253.02</v>
      </c>
      <c r="E14" s="42">
        <v>676918.2</v>
      </c>
      <c r="F14" s="9">
        <f t="shared" si="0"/>
        <v>14.014869565217392</v>
      </c>
      <c r="G14" s="8">
        <f t="shared" si="1"/>
        <v>35.754238490532025</v>
      </c>
    </row>
    <row r="15" spans="1:7" s="19" customFormat="1" ht="45" customHeight="1">
      <c r="A15" s="2" t="s">
        <v>62</v>
      </c>
      <c r="B15" s="44" t="s">
        <v>63</v>
      </c>
      <c r="C15" s="42"/>
      <c r="D15" s="42"/>
      <c r="E15" s="42"/>
      <c r="F15" s="9"/>
      <c r="G15" s="8"/>
    </row>
    <row r="16" spans="1:7" s="19" customFormat="1" ht="81" customHeight="1">
      <c r="A16" s="2" t="s">
        <v>51</v>
      </c>
      <c r="B16" s="3" t="s">
        <v>22</v>
      </c>
      <c r="C16" s="42">
        <v>200000</v>
      </c>
      <c r="D16" s="42">
        <v>100000</v>
      </c>
      <c r="E16" s="42">
        <v>89252.63</v>
      </c>
      <c r="F16" s="9">
        <f t="shared" si="0"/>
        <v>44.626315</v>
      </c>
      <c r="G16" s="8">
        <f t="shared" si="1"/>
        <v>89.25263</v>
      </c>
    </row>
    <row r="17" spans="1:7" s="19" customFormat="1" ht="14.25">
      <c r="A17" s="2" t="s">
        <v>52</v>
      </c>
      <c r="B17" s="3" t="s">
        <v>23</v>
      </c>
      <c r="C17" s="42"/>
      <c r="D17" s="42"/>
      <c r="E17" s="42"/>
      <c r="F17" s="9" t="e">
        <f t="shared" si="0"/>
        <v>#DIV/0!</v>
      </c>
      <c r="G17" s="8" t="e">
        <f t="shared" si="1"/>
        <v>#DIV/0!</v>
      </c>
    </row>
    <row r="18" spans="1:7" s="19" customFormat="1" ht="27">
      <c r="A18" s="2" t="s">
        <v>60</v>
      </c>
      <c r="B18" s="3" t="s">
        <v>61</v>
      </c>
      <c r="C18" s="42"/>
      <c r="D18" s="42"/>
      <c r="E18" s="42"/>
      <c r="F18" s="9" t="e">
        <f t="shared" si="0"/>
        <v>#DIV/0!</v>
      </c>
      <c r="G18" s="8" t="e">
        <f t="shared" si="1"/>
        <v>#DIV/0!</v>
      </c>
    </row>
    <row r="19" spans="1:7" s="19" customFormat="1" ht="82.5">
      <c r="A19" s="2" t="s">
        <v>53</v>
      </c>
      <c r="B19" s="3" t="s">
        <v>54</v>
      </c>
      <c r="C19" s="42">
        <v>4000</v>
      </c>
      <c r="D19" s="42">
        <v>4000</v>
      </c>
      <c r="E19" s="42">
        <v>2000</v>
      </c>
      <c r="F19" s="9">
        <f t="shared" si="0"/>
        <v>50</v>
      </c>
      <c r="G19" s="8">
        <f t="shared" si="1"/>
        <v>50</v>
      </c>
    </row>
    <row r="20" spans="1:7" s="19" customFormat="1" ht="14.25">
      <c r="A20" s="2" t="s">
        <v>77</v>
      </c>
      <c r="B20" s="3" t="s">
        <v>78</v>
      </c>
      <c r="C20" s="42"/>
      <c r="D20" s="42"/>
      <c r="E20" s="42"/>
      <c r="F20" s="9" t="e">
        <f t="shared" si="0"/>
        <v>#DIV/0!</v>
      </c>
      <c r="G20" s="8" t="e">
        <f t="shared" si="1"/>
        <v>#DIV/0!</v>
      </c>
    </row>
    <row r="21" spans="1:7" s="19" customFormat="1" ht="54.75">
      <c r="A21" s="2" t="s">
        <v>56</v>
      </c>
      <c r="B21" s="3" t="s">
        <v>55</v>
      </c>
      <c r="C21" s="42"/>
      <c r="D21" s="42"/>
      <c r="E21" s="42">
        <v>35111.27</v>
      </c>
      <c r="F21" s="9" t="e">
        <f t="shared" si="0"/>
        <v>#DIV/0!</v>
      </c>
      <c r="G21" s="8" t="e">
        <f t="shared" si="1"/>
        <v>#DIV/0!</v>
      </c>
    </row>
    <row r="22" spans="1:7" s="19" customFormat="1" ht="14.25">
      <c r="A22" s="2" t="s">
        <v>57</v>
      </c>
      <c r="B22" s="3" t="s">
        <v>27</v>
      </c>
      <c r="C22" s="42"/>
      <c r="D22" s="42"/>
      <c r="E22" s="42"/>
      <c r="F22" s="9" t="e">
        <f t="shared" si="0"/>
        <v>#DIV/0!</v>
      </c>
      <c r="G22" s="8" t="e">
        <f t="shared" si="1"/>
        <v>#DIV/0!</v>
      </c>
    </row>
    <row r="23" spans="1:7" s="19" customFormat="1" ht="78.75">
      <c r="A23" s="2" t="s">
        <v>80</v>
      </c>
      <c r="B23" s="49" t="s">
        <v>81</v>
      </c>
      <c r="C23" s="42"/>
      <c r="D23" s="42"/>
      <c r="E23" s="42"/>
      <c r="F23" s="9" t="e">
        <f t="shared" si="0"/>
        <v>#DIV/0!</v>
      </c>
      <c r="G23" s="8" t="e">
        <f t="shared" si="1"/>
        <v>#DIV/0!</v>
      </c>
    </row>
    <row r="24" spans="1:7" s="19" customFormat="1" ht="54" customHeight="1">
      <c r="A24" s="2" t="s">
        <v>57</v>
      </c>
      <c r="B24" s="44" t="s">
        <v>83</v>
      </c>
      <c r="C24" s="42"/>
      <c r="D24" s="42"/>
      <c r="E24" s="42"/>
      <c r="F24" s="9" t="e">
        <f t="shared" si="0"/>
        <v>#DIV/0!</v>
      </c>
      <c r="G24" s="8" t="e">
        <f t="shared" si="1"/>
        <v>#DIV/0!</v>
      </c>
    </row>
    <row r="25" spans="1:7" s="19" customFormat="1" ht="41.25">
      <c r="A25" s="25" t="s">
        <v>1</v>
      </c>
      <c r="B25" s="26" t="s">
        <v>3</v>
      </c>
      <c r="C25" s="43">
        <f>C26+C27+C31+C28+C29+C30</f>
        <v>12877654</v>
      </c>
      <c r="D25" s="43">
        <f>D26+D27+D31+D28+D29+D30</f>
        <v>12389804</v>
      </c>
      <c r="E25" s="43">
        <f>E26+E27+E31+E28+E29+E30</f>
        <v>330644.05</v>
      </c>
      <c r="F25" s="9">
        <f t="shared" si="0"/>
        <v>2.5675798557718665</v>
      </c>
      <c r="G25" s="8">
        <f t="shared" si="1"/>
        <v>2.668678616707738</v>
      </c>
    </row>
    <row r="26" spans="1:7" s="19" customFormat="1" ht="38.25" customHeight="1">
      <c r="A26" s="2" t="s">
        <v>84</v>
      </c>
      <c r="B26" s="4" t="s">
        <v>79</v>
      </c>
      <c r="C26" s="42">
        <v>402400</v>
      </c>
      <c r="D26" s="42">
        <v>201450</v>
      </c>
      <c r="E26" s="42">
        <v>201450</v>
      </c>
      <c r="F26" s="9">
        <f t="shared" si="0"/>
        <v>50.062127236580515</v>
      </c>
      <c r="G26" s="8">
        <f t="shared" si="1"/>
        <v>100</v>
      </c>
    </row>
    <row r="27" spans="1:7" s="19" customFormat="1" ht="51" customHeight="1">
      <c r="A27" s="2" t="s">
        <v>66</v>
      </c>
      <c r="B27" s="4" t="s">
        <v>89</v>
      </c>
      <c r="C27" s="42">
        <v>576600</v>
      </c>
      <c r="D27" s="42">
        <v>289700</v>
      </c>
      <c r="E27" s="42">
        <v>230540.05</v>
      </c>
      <c r="F27" s="9">
        <f t="shared" si="0"/>
        <v>39.98266562608394</v>
      </c>
      <c r="G27" s="8">
        <f t="shared" si="1"/>
        <v>79.5788919571971</v>
      </c>
    </row>
    <row r="28" spans="1:7" s="19" customFormat="1" ht="51.75" customHeight="1">
      <c r="A28" s="2" t="s">
        <v>87</v>
      </c>
      <c r="B28" s="4" t="s">
        <v>88</v>
      </c>
      <c r="C28" s="42">
        <v>-101346</v>
      </c>
      <c r="D28" s="42">
        <v>-101346</v>
      </c>
      <c r="E28" s="42">
        <v>-101346</v>
      </c>
      <c r="F28" s="9">
        <f t="shared" si="0"/>
        <v>100</v>
      </c>
      <c r="G28" s="8">
        <f t="shared" si="1"/>
        <v>100</v>
      </c>
    </row>
    <row r="29" spans="1:7" s="19" customFormat="1" ht="54" customHeight="1">
      <c r="A29" s="2" t="s">
        <v>73</v>
      </c>
      <c r="B29" s="4" t="s">
        <v>74</v>
      </c>
      <c r="C29" s="42">
        <v>10000000</v>
      </c>
      <c r="D29" s="42">
        <v>10000000</v>
      </c>
      <c r="E29" s="42"/>
      <c r="F29" s="9">
        <f t="shared" si="0"/>
        <v>0</v>
      </c>
      <c r="G29" s="8">
        <f t="shared" si="1"/>
        <v>0</v>
      </c>
    </row>
    <row r="30" spans="1:7" s="19" customFormat="1" ht="53.25" customHeight="1">
      <c r="A30" s="2" t="s">
        <v>103</v>
      </c>
      <c r="B30" s="4" t="s">
        <v>104</v>
      </c>
      <c r="C30" s="42">
        <v>1000000</v>
      </c>
      <c r="D30" s="42">
        <v>1000000</v>
      </c>
      <c r="E30" s="42"/>
      <c r="F30" s="9">
        <f t="shared" si="0"/>
        <v>0</v>
      </c>
      <c r="G30" s="8">
        <f t="shared" si="1"/>
        <v>0</v>
      </c>
    </row>
    <row r="31" spans="1:7" s="19" customFormat="1" ht="68.25" customHeight="1">
      <c r="A31" s="2" t="s">
        <v>110</v>
      </c>
      <c r="B31" s="62" t="s">
        <v>109</v>
      </c>
      <c r="C31" s="42">
        <v>1000000</v>
      </c>
      <c r="D31" s="42">
        <v>1000000</v>
      </c>
      <c r="E31" s="42"/>
      <c r="F31" s="9">
        <f t="shared" si="0"/>
        <v>0</v>
      </c>
      <c r="G31" s="8">
        <f t="shared" si="1"/>
        <v>0</v>
      </c>
    </row>
    <row r="32" spans="1:7" s="19" customFormat="1" ht="14.25">
      <c r="A32" s="16"/>
      <c r="B32" s="31" t="s">
        <v>4</v>
      </c>
      <c r="C32" s="43">
        <f>C4+C25</f>
        <v>50430754</v>
      </c>
      <c r="D32" s="43">
        <f>D4+D25</f>
        <v>41458271.019999996</v>
      </c>
      <c r="E32" s="43">
        <f>E4+E25</f>
        <v>17836530.38</v>
      </c>
      <c r="F32" s="9">
        <f t="shared" si="0"/>
        <v>35.36835951332395</v>
      </c>
      <c r="G32" s="8">
        <f t="shared" si="1"/>
        <v>43.022851511090344</v>
      </c>
    </row>
    <row r="33" spans="1:7" s="13" customFormat="1" ht="14.25">
      <c r="A33" s="20"/>
      <c r="B33" s="21" t="s">
        <v>5</v>
      </c>
      <c r="C33" s="42"/>
      <c r="D33" s="42"/>
      <c r="E33" s="42"/>
      <c r="F33" s="9"/>
      <c r="G33" s="27"/>
    </row>
    <row r="34" spans="1:7" s="54" customFormat="1" ht="13.5">
      <c r="A34" s="5" t="s">
        <v>69</v>
      </c>
      <c r="B34" s="50" t="s">
        <v>70</v>
      </c>
      <c r="C34" s="51">
        <f>SUM(C35+C36+C37)</f>
        <v>2078501.6</v>
      </c>
      <c r="D34" s="51">
        <f>SUM(D35+D36+D37)</f>
        <v>2078501.6</v>
      </c>
      <c r="E34" s="51">
        <f>SUM(E35+E36+E37)</f>
        <v>274683.6</v>
      </c>
      <c r="F34" s="52">
        <f>(E34*100)/C34</f>
        <v>13.215462523579484</v>
      </c>
      <c r="G34" s="53">
        <f>(E34*100)/D34</f>
        <v>13.215462523579484</v>
      </c>
    </row>
    <row r="35" spans="1:7" s="19" customFormat="1" ht="53.25" customHeight="1">
      <c r="A35" s="5" t="s">
        <v>90</v>
      </c>
      <c r="B35" s="4" t="s">
        <v>91</v>
      </c>
      <c r="C35" s="42">
        <v>152330</v>
      </c>
      <c r="D35" s="42">
        <v>152330</v>
      </c>
      <c r="E35" s="42">
        <v>100343</v>
      </c>
      <c r="F35" s="9">
        <f>(E35*100)/C35</f>
        <v>65.87211974003807</v>
      </c>
      <c r="G35" s="8">
        <f>(E35*100)/D35</f>
        <v>65.87211974003807</v>
      </c>
    </row>
    <row r="36" spans="1:7" s="19" customFormat="1" ht="27">
      <c r="A36" s="5" t="s">
        <v>92</v>
      </c>
      <c r="B36" s="4" t="s">
        <v>93</v>
      </c>
      <c r="C36" s="42">
        <v>1093100</v>
      </c>
      <c r="D36" s="42">
        <v>1093100</v>
      </c>
      <c r="E36" s="42">
        <v>0</v>
      </c>
      <c r="F36" s="9">
        <f>(E36*100)/C36</f>
        <v>0</v>
      </c>
      <c r="G36" s="8">
        <f>(E36*100)/D36</f>
        <v>0</v>
      </c>
    </row>
    <row r="37" spans="1:7" s="19" customFormat="1" ht="14.25">
      <c r="A37" s="5" t="s">
        <v>33</v>
      </c>
      <c r="B37" s="4" t="s">
        <v>43</v>
      </c>
      <c r="C37" s="42">
        <v>833071.6</v>
      </c>
      <c r="D37" s="42">
        <v>833071.6</v>
      </c>
      <c r="E37" s="42">
        <v>174340.6</v>
      </c>
      <c r="F37" s="9">
        <f t="shared" si="0"/>
        <v>20.927444891891646</v>
      </c>
      <c r="G37" s="8">
        <f t="shared" si="1"/>
        <v>20.927444891891646</v>
      </c>
    </row>
    <row r="38" spans="1:7" s="19" customFormat="1" ht="14.25">
      <c r="A38" s="56" t="s">
        <v>94</v>
      </c>
      <c r="B38" s="57" t="s">
        <v>95</v>
      </c>
      <c r="C38" s="51">
        <v>576600</v>
      </c>
      <c r="D38" s="51">
        <v>576600</v>
      </c>
      <c r="E38" s="51">
        <v>230540.05</v>
      </c>
      <c r="F38" s="52">
        <f>(E38*100)/C38</f>
        <v>39.98266562608394</v>
      </c>
      <c r="G38" s="53">
        <f>(E38*100)/D38</f>
        <v>39.98266562608394</v>
      </c>
    </row>
    <row r="39" spans="1:7" s="19" customFormat="1" ht="14.25">
      <c r="A39" s="5" t="s">
        <v>20</v>
      </c>
      <c r="B39" s="4" t="s">
        <v>44</v>
      </c>
      <c r="C39" s="42">
        <v>576600</v>
      </c>
      <c r="D39" s="42">
        <v>576600</v>
      </c>
      <c r="E39" s="42">
        <v>230540.05</v>
      </c>
      <c r="F39" s="9">
        <f t="shared" si="0"/>
        <v>39.98266562608394</v>
      </c>
      <c r="G39" s="8">
        <f t="shared" si="1"/>
        <v>39.98266562608394</v>
      </c>
    </row>
    <row r="40" spans="1:7" s="19" customFormat="1" ht="18.75" customHeight="1">
      <c r="A40" s="5" t="s">
        <v>64</v>
      </c>
      <c r="B40" s="4" t="s">
        <v>15</v>
      </c>
      <c r="C40" s="42">
        <v>576600</v>
      </c>
      <c r="D40" s="42">
        <v>576600</v>
      </c>
      <c r="E40" s="42">
        <v>230540.05</v>
      </c>
      <c r="F40" s="9">
        <f t="shared" si="0"/>
        <v>39.98266562608394</v>
      </c>
      <c r="G40" s="8">
        <f t="shared" si="1"/>
        <v>39.98266562608394</v>
      </c>
    </row>
    <row r="41" spans="1:7" s="59" customFormat="1" ht="29.25" customHeight="1">
      <c r="A41" s="5" t="s">
        <v>67</v>
      </c>
      <c r="B41" s="58" t="s">
        <v>102</v>
      </c>
      <c r="C41" s="51">
        <v>696015</v>
      </c>
      <c r="D41" s="51">
        <v>696015</v>
      </c>
      <c r="E41" s="51">
        <v>190049</v>
      </c>
      <c r="F41" s="52">
        <f>(E41*100)/C41</f>
        <v>27.30530232825442</v>
      </c>
      <c r="G41" s="53">
        <f>(E41*100)/D41</f>
        <v>27.30530232825442</v>
      </c>
    </row>
    <row r="42" spans="1:7" s="19" customFormat="1" ht="40.5" customHeight="1">
      <c r="A42" s="5" t="s">
        <v>67</v>
      </c>
      <c r="B42" s="35" t="s">
        <v>68</v>
      </c>
      <c r="C42" s="42">
        <v>696015</v>
      </c>
      <c r="D42" s="42">
        <v>696015</v>
      </c>
      <c r="E42" s="42">
        <v>190049</v>
      </c>
      <c r="F42" s="9">
        <f t="shared" si="0"/>
        <v>27.30530232825442</v>
      </c>
      <c r="G42" s="8">
        <f t="shared" si="1"/>
        <v>27.30530232825442</v>
      </c>
    </row>
    <row r="43" spans="1:7" s="59" customFormat="1" ht="18" customHeight="1">
      <c r="A43" s="5" t="s">
        <v>96</v>
      </c>
      <c r="B43" s="55" t="s">
        <v>97</v>
      </c>
      <c r="C43" s="51">
        <f>SUM(C46+C44+C45)</f>
        <v>12199842.31</v>
      </c>
      <c r="D43" s="51">
        <f>SUM(D46+D44+D45)</f>
        <v>12199842.31</v>
      </c>
      <c r="E43" s="51">
        <f>SUM(E44+E46+E45)</f>
        <v>4861147.44</v>
      </c>
      <c r="F43" s="52">
        <f>(E43*100)/C43</f>
        <v>39.845985845369505</v>
      </c>
      <c r="G43" s="53">
        <f>(E43*100)/D43</f>
        <v>39.845985845369505</v>
      </c>
    </row>
    <row r="44" spans="1:7" s="19" customFormat="1" ht="18" customHeight="1">
      <c r="A44" s="5" t="s">
        <v>105</v>
      </c>
      <c r="B44" s="4" t="s">
        <v>106</v>
      </c>
      <c r="C44" s="42">
        <v>782757</v>
      </c>
      <c r="D44" s="42">
        <v>782757</v>
      </c>
      <c r="E44" s="42">
        <v>0</v>
      </c>
      <c r="F44" s="9">
        <f>(E44*100)/C44</f>
        <v>0</v>
      </c>
      <c r="G44" s="8">
        <f>(E44*100)/D44</f>
        <v>0</v>
      </c>
    </row>
    <row r="45" spans="1:7" s="19" customFormat="1" ht="18" customHeight="1">
      <c r="A45" s="5" t="s">
        <v>39</v>
      </c>
      <c r="B45" s="4" t="s">
        <v>40</v>
      </c>
      <c r="C45" s="42">
        <v>9417085.31</v>
      </c>
      <c r="D45" s="42">
        <v>9417085.31</v>
      </c>
      <c r="E45" s="42">
        <v>4441160.79</v>
      </c>
      <c r="F45" s="9">
        <f>(E45*100)/C45</f>
        <v>47.16067279632619</v>
      </c>
      <c r="G45" s="8">
        <f>(E45*100)/D45</f>
        <v>47.16067279632619</v>
      </c>
    </row>
    <row r="46" spans="1:7" s="19" customFormat="1" ht="18" customHeight="1">
      <c r="A46" s="5" t="s">
        <v>111</v>
      </c>
      <c r="B46" s="63" t="s">
        <v>112</v>
      </c>
      <c r="C46" s="42">
        <v>2000000</v>
      </c>
      <c r="D46" s="42">
        <v>2000000</v>
      </c>
      <c r="E46" s="42">
        <v>419986.65</v>
      </c>
      <c r="F46" s="9">
        <f t="shared" si="0"/>
        <v>20.9993325</v>
      </c>
      <c r="G46" s="8">
        <f t="shared" si="1"/>
        <v>20.9993325</v>
      </c>
    </row>
    <row r="47" spans="1:7" s="59" customFormat="1" ht="18" customHeight="1">
      <c r="A47" s="5" t="s">
        <v>71</v>
      </c>
      <c r="B47" s="55" t="s">
        <v>72</v>
      </c>
      <c r="C47" s="51">
        <f>C48+C50+C49</f>
        <v>39892365.08</v>
      </c>
      <c r="D47" s="51">
        <f>D48+D49+D50</f>
        <v>39892365.08</v>
      </c>
      <c r="E47" s="51">
        <f>E48+E50+E49</f>
        <v>5800627.33</v>
      </c>
      <c r="F47" s="52">
        <f>(E47*100)/C47</f>
        <v>14.540695489894981</v>
      </c>
      <c r="G47" s="53"/>
    </row>
    <row r="48" spans="1:7" s="19" customFormat="1" ht="19.5" customHeight="1">
      <c r="A48" s="5" t="s">
        <v>45</v>
      </c>
      <c r="B48" s="4" t="s">
        <v>46</v>
      </c>
      <c r="C48" s="42">
        <v>25000</v>
      </c>
      <c r="D48" s="42">
        <v>25000</v>
      </c>
      <c r="E48" s="45">
        <v>8203.49</v>
      </c>
      <c r="F48" s="9">
        <f t="shared" si="0"/>
        <v>32.81396</v>
      </c>
      <c r="G48" s="8">
        <f t="shared" si="1"/>
        <v>32.81396</v>
      </c>
    </row>
    <row r="49" spans="1:7" s="19" customFormat="1" ht="19.5" customHeight="1">
      <c r="A49" s="5" t="s">
        <v>76</v>
      </c>
      <c r="B49" s="4" t="s">
        <v>75</v>
      </c>
      <c r="C49" s="42">
        <v>0</v>
      </c>
      <c r="D49" s="42">
        <v>0</v>
      </c>
      <c r="E49" s="46">
        <v>0</v>
      </c>
      <c r="F49" s="9" t="e">
        <f>(E49*100)/C49</f>
        <v>#DIV/0!</v>
      </c>
      <c r="G49" s="8" t="e">
        <f>(E49*100)/D49</f>
        <v>#DIV/0!</v>
      </c>
    </row>
    <row r="50" spans="1:7" s="19" customFormat="1" ht="18.75" customHeight="1">
      <c r="A50" s="5" t="s">
        <v>17</v>
      </c>
      <c r="B50" s="4" t="s">
        <v>32</v>
      </c>
      <c r="C50" s="42">
        <v>39867365.08</v>
      </c>
      <c r="D50" s="42">
        <v>39867365.08</v>
      </c>
      <c r="E50" s="42">
        <v>5792423.84</v>
      </c>
      <c r="F50" s="9">
        <f t="shared" si="0"/>
        <v>14.529236703696396</v>
      </c>
      <c r="G50" s="8">
        <f t="shared" si="1"/>
        <v>14.529236703696396</v>
      </c>
    </row>
    <row r="51" spans="1:7" s="59" customFormat="1" ht="18.75" customHeight="1">
      <c r="A51" s="5" t="s">
        <v>98</v>
      </c>
      <c r="B51" s="55" t="s">
        <v>99</v>
      </c>
      <c r="C51" s="51">
        <v>111144</v>
      </c>
      <c r="D51" s="51">
        <v>111144</v>
      </c>
      <c r="E51" s="51">
        <v>50714.8</v>
      </c>
      <c r="F51" s="52">
        <f>(E51*100)/C51</f>
        <v>45.62981357518175</v>
      </c>
      <c r="G51" s="53">
        <f>(E51*100)/D51</f>
        <v>45.62981357518175</v>
      </c>
    </row>
    <row r="52" spans="1:7" s="19" customFormat="1" ht="18.75" customHeight="1">
      <c r="A52" s="5" t="s">
        <v>41</v>
      </c>
      <c r="B52" s="4" t="s">
        <v>42</v>
      </c>
      <c r="C52" s="42">
        <v>111144</v>
      </c>
      <c r="D52" s="42">
        <v>111144</v>
      </c>
      <c r="E52" s="42">
        <v>50714.8</v>
      </c>
      <c r="F52" s="9">
        <f t="shared" si="0"/>
        <v>45.62981357518175</v>
      </c>
      <c r="G52" s="8">
        <f t="shared" si="1"/>
        <v>45.62981357518175</v>
      </c>
    </row>
    <row r="53" spans="1:7" s="59" customFormat="1" ht="18.75" customHeight="1">
      <c r="A53" s="5" t="s">
        <v>100</v>
      </c>
      <c r="B53" s="55" t="s">
        <v>59</v>
      </c>
      <c r="C53" s="51">
        <v>100000</v>
      </c>
      <c r="D53" s="51">
        <v>100000</v>
      </c>
      <c r="E53" s="51">
        <v>40710</v>
      </c>
      <c r="F53" s="52">
        <f>(E53*100)/C53</f>
        <v>40.71</v>
      </c>
      <c r="G53" s="53">
        <f>(E53*100)/D53</f>
        <v>40.71</v>
      </c>
    </row>
    <row r="54" spans="1:7" s="19" customFormat="1" ht="18.75" customHeight="1">
      <c r="A54" s="5" t="s">
        <v>58</v>
      </c>
      <c r="B54" s="4" t="s">
        <v>101</v>
      </c>
      <c r="C54" s="42">
        <v>100000</v>
      </c>
      <c r="D54" s="42">
        <v>100000</v>
      </c>
      <c r="E54" s="42">
        <v>40710</v>
      </c>
      <c r="F54" s="9">
        <f t="shared" si="0"/>
        <v>40.71</v>
      </c>
      <c r="G54" s="8">
        <f t="shared" si="1"/>
        <v>40.71</v>
      </c>
    </row>
    <row r="55" spans="1:7" s="19" customFormat="1" ht="14.25">
      <c r="A55" s="17"/>
      <c r="B55" s="31" t="s">
        <v>6</v>
      </c>
      <c r="C55" s="43">
        <f>C34+C38+C41+C43+C47+C51+C53</f>
        <v>55654467.989999995</v>
      </c>
      <c r="D55" s="43">
        <f>SUM(D34+D38+D41+D43+D47+D51+D53)</f>
        <v>55654467.989999995</v>
      </c>
      <c r="E55" s="43">
        <f>E34+E38+E41+E43+E47+E51+E53</f>
        <v>11448472.22</v>
      </c>
      <c r="F55" s="9">
        <f t="shared" si="0"/>
        <v>20.570625564253106</v>
      </c>
      <c r="G55" s="8">
        <f t="shared" si="1"/>
        <v>20.570625564253106</v>
      </c>
    </row>
    <row r="56" spans="1:7" s="19" customFormat="1" ht="27">
      <c r="A56" s="28"/>
      <c r="B56" s="26" t="s">
        <v>16</v>
      </c>
      <c r="C56" s="43">
        <f>C40</f>
        <v>576600</v>
      </c>
      <c r="D56" s="43">
        <f>D40</f>
        <v>576600</v>
      </c>
      <c r="E56" s="43">
        <f>E40</f>
        <v>230540.05</v>
      </c>
      <c r="F56" s="9">
        <f t="shared" si="0"/>
        <v>39.98266562608394</v>
      </c>
      <c r="G56" s="8">
        <f t="shared" si="1"/>
        <v>39.98266562608394</v>
      </c>
    </row>
    <row r="57" spans="1:7" s="19" customFormat="1" ht="27">
      <c r="A57" s="28"/>
      <c r="B57" s="29" t="s">
        <v>26</v>
      </c>
      <c r="C57" s="43">
        <f>C32-C55</f>
        <v>-5223713.989999995</v>
      </c>
      <c r="D57" s="43">
        <f>D32-D55</f>
        <v>-14196196.969999999</v>
      </c>
      <c r="E57" s="43">
        <f>E32-E55</f>
        <v>6388058.159999998</v>
      </c>
      <c r="F57" s="32"/>
      <c r="G57" s="32"/>
    </row>
    <row r="58" spans="1:7" s="19" customFormat="1" ht="27">
      <c r="A58" s="30"/>
      <c r="B58" s="26" t="s">
        <v>7</v>
      </c>
      <c r="C58" s="43">
        <f>C59+C60</f>
        <v>5223713.989999995</v>
      </c>
      <c r="D58" s="43">
        <f>D59+D60</f>
        <v>14196196.969999999</v>
      </c>
      <c r="E58" s="43">
        <f>E59+E60</f>
        <v>-6388058.16</v>
      </c>
      <c r="F58" s="27"/>
      <c r="G58" s="27"/>
    </row>
    <row r="59" spans="1:7" s="19" customFormat="1" ht="27">
      <c r="A59" s="5" t="s">
        <v>30</v>
      </c>
      <c r="B59" s="4" t="s">
        <v>18</v>
      </c>
      <c r="C59" s="42">
        <f>-C32</f>
        <v>-50430754</v>
      </c>
      <c r="D59" s="42">
        <f>-D32</f>
        <v>-41458271.019999996</v>
      </c>
      <c r="E59" s="47">
        <v>-19594021.73</v>
      </c>
      <c r="F59" s="27"/>
      <c r="G59" s="27"/>
    </row>
    <row r="60" spans="1:7" s="19" customFormat="1" ht="27">
      <c r="A60" s="5" t="s">
        <v>31</v>
      </c>
      <c r="B60" s="4" t="s">
        <v>19</v>
      </c>
      <c r="C60" s="42">
        <f>C55</f>
        <v>55654467.989999995</v>
      </c>
      <c r="D60" s="42">
        <f>D55</f>
        <v>55654467.989999995</v>
      </c>
      <c r="E60" s="47">
        <v>13205963.57</v>
      </c>
      <c r="F60" s="27"/>
      <c r="G60" s="27"/>
    </row>
    <row r="61" spans="1:3" s="11" customFormat="1" ht="1.5" customHeight="1" hidden="1">
      <c r="A61" s="6"/>
      <c r="B61" s="12"/>
      <c r="C61" s="12"/>
    </row>
    <row r="62" spans="1:3" s="11" customFormat="1" ht="23.25" customHeight="1" hidden="1">
      <c r="A62" s="6"/>
      <c r="B62" s="12"/>
      <c r="C62" s="12"/>
    </row>
    <row r="63" spans="4:5" ht="14.25" customHeight="1">
      <c r="D63" s="38"/>
      <c r="E63" s="38"/>
    </row>
    <row r="65" spans="1:6" ht="14.25">
      <c r="A65" s="64" t="s">
        <v>116</v>
      </c>
      <c r="B65" s="69"/>
      <c r="C65" s="69"/>
      <c r="D65" s="70"/>
      <c r="E65" s="70"/>
      <c r="F65" s="70"/>
    </row>
  </sheetData>
  <sheetProtection/>
  <mergeCells count="4">
    <mergeCell ref="B1:E1"/>
    <mergeCell ref="B2:E2"/>
    <mergeCell ref="F1:G1"/>
    <mergeCell ref="A65:F65"/>
  </mergeCells>
  <printOptions/>
  <pageMargins left="0.7480314960629921" right="0.3937007874015748" top="0.4724409448818898" bottom="0.3937007874015748" header="0.5511811023622047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User</cp:lastModifiedBy>
  <cp:lastPrinted>2023-07-11T09:55:41Z</cp:lastPrinted>
  <dcterms:created xsi:type="dcterms:W3CDTF">2006-08-11T13:13:49Z</dcterms:created>
  <dcterms:modified xsi:type="dcterms:W3CDTF">2023-07-11T09:55:46Z</dcterms:modified>
  <cp:category/>
  <cp:version/>
  <cp:contentType/>
  <cp:contentStatus/>
</cp:coreProperties>
</file>